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60" windowWidth="15105" windowHeight="11760" firstSheet="13" activeTab="13"/>
  </bookViews>
  <sheets>
    <sheet name="Январь" sheetId="1" state="hidden" r:id="rId1"/>
    <sheet name="Февраль" sheetId="2" state="hidden" r:id="rId2"/>
    <sheet name="Март" sheetId="3" state="hidden" r:id="rId3"/>
    <sheet name="Апрель" sheetId="4" state="hidden" r:id="rId4"/>
    <sheet name="Май" sheetId="5" state="hidden" r:id="rId5"/>
    <sheet name="Июнь" sheetId="6" state="hidden" r:id="rId6"/>
    <sheet name="Июль" sheetId="7" state="hidden" r:id="rId7"/>
    <sheet name="Август" sheetId="8" state="hidden" r:id="rId8"/>
    <sheet name="Сентябрь" sheetId="9" state="hidden" r:id="rId9"/>
    <sheet name="Октябрь" sheetId="10" state="hidden" r:id="rId10"/>
    <sheet name="Ноябрь" sheetId="11" state="hidden" r:id="rId11"/>
    <sheet name="ДекабрьBAD" sheetId="12" state="hidden" r:id="rId12"/>
    <sheet name="Декабрь" sheetId="13" state="hidden" r:id="rId13"/>
    <sheet name="2021" sheetId="14" r:id="rId14"/>
  </sheets>
  <definedNames>
    <definedName name="_xlnm._FilterDatabase" localSheetId="13" hidden="1">'2021'!$A$7:$AB$94</definedName>
    <definedName name="_xlnm._FilterDatabase" localSheetId="12" hidden="1">Декабрь!$A$7:$AB$91</definedName>
    <definedName name="_xlnm.Print_Area" localSheetId="0">Январь!$A$1:$F$88</definedName>
  </definedNames>
  <calcPr calcId="125725"/>
</workbook>
</file>

<file path=xl/calcChain.xml><?xml version="1.0" encoding="utf-8"?>
<calcChain xmlns="http://schemas.openxmlformats.org/spreadsheetml/2006/main">
  <c r="T94" i="14"/>
  <c r="S94"/>
  <c r="T93"/>
  <c r="S93"/>
  <c r="N94" l="1"/>
  <c r="M94"/>
  <c r="N93"/>
  <c r="M93"/>
  <c r="L94" l="1"/>
  <c r="K94"/>
  <c r="L93"/>
  <c r="K93"/>
  <c r="J94"/>
  <c r="I94"/>
  <c r="J93"/>
  <c r="I93"/>
  <c r="H94" l="1"/>
  <c r="H93"/>
  <c r="G94"/>
  <c r="G93"/>
  <c r="AA92"/>
  <c r="AB92" s="1"/>
  <c r="AA91"/>
  <c r="AB91" s="1"/>
  <c r="F94"/>
  <c r="E94"/>
  <c r="F93"/>
  <c r="E93"/>
  <c r="D94"/>
  <c r="D93"/>
  <c r="C94"/>
  <c r="C93"/>
  <c r="X94"/>
  <c r="X93"/>
  <c r="W94"/>
  <c r="W93"/>
  <c r="V94"/>
  <c r="U94"/>
  <c r="V93"/>
  <c r="U93"/>
  <c r="AA89" l="1"/>
  <c r="AB89" s="1"/>
  <c r="AA88"/>
  <c r="AB88" s="1"/>
  <c r="P94"/>
  <c r="P93"/>
  <c r="O94"/>
  <c r="O93"/>
  <c r="AA59" l="1"/>
  <c r="AB59" s="1"/>
  <c r="AA58"/>
  <c r="AB58" s="1"/>
  <c r="AA53"/>
  <c r="AB53" s="1"/>
  <c r="AA52"/>
  <c r="AB52" s="1"/>
  <c r="Z94" l="1"/>
  <c r="Y94"/>
  <c r="R94"/>
  <c r="Q94"/>
  <c r="Z93"/>
  <c r="Y93"/>
  <c r="R93"/>
  <c r="Q93"/>
  <c r="AA86"/>
  <c r="AB86" s="1"/>
  <c r="AA85"/>
  <c r="AB85" s="1"/>
  <c r="AA83"/>
  <c r="AB83" s="1"/>
  <c r="AA82"/>
  <c r="AB82" s="1"/>
  <c r="AA80"/>
  <c r="AB80" s="1"/>
  <c r="AA79"/>
  <c r="AB79" s="1"/>
  <c r="AA77"/>
  <c r="AB77" s="1"/>
  <c r="AA76"/>
  <c r="AB76" s="1"/>
  <c r="AA74"/>
  <c r="AB74" s="1"/>
  <c r="AA73"/>
  <c r="AB73" s="1"/>
  <c r="AA71"/>
  <c r="AB71" s="1"/>
  <c r="AA70"/>
  <c r="AB70" s="1"/>
  <c r="AA68"/>
  <c r="AB68" s="1"/>
  <c r="AA67"/>
  <c r="AB67" s="1"/>
  <c r="AA65"/>
  <c r="AB65" s="1"/>
  <c r="AA64"/>
  <c r="AB64" s="1"/>
  <c r="AA62"/>
  <c r="AB62" s="1"/>
  <c r="AA61"/>
  <c r="AB61" s="1"/>
  <c r="AA56"/>
  <c r="AB56" s="1"/>
  <c r="AA55"/>
  <c r="AB55" s="1"/>
  <c r="AA50"/>
  <c r="AB50" s="1"/>
  <c r="AA49"/>
  <c r="AB49" s="1"/>
  <c r="AA48"/>
  <c r="AA46"/>
  <c r="AB46" s="1"/>
  <c r="AA45"/>
  <c r="AB45" s="1"/>
  <c r="AA43"/>
  <c r="AB43" s="1"/>
  <c r="AA42"/>
  <c r="AB42" s="1"/>
  <c r="AA40"/>
  <c r="AB40" s="1"/>
  <c r="AA39"/>
  <c r="AB39" s="1"/>
  <c r="AA37"/>
  <c r="AB37" s="1"/>
  <c r="AA36"/>
  <c r="AB36" s="1"/>
  <c r="AA34"/>
  <c r="AB34" s="1"/>
  <c r="AA33"/>
  <c r="AB33" s="1"/>
  <c r="AA31"/>
  <c r="AB31" s="1"/>
  <c r="AA30"/>
  <c r="AB30" s="1"/>
  <c r="AA28"/>
  <c r="AB28" s="1"/>
  <c r="AA27"/>
  <c r="AB27" s="1"/>
  <c r="AA25"/>
  <c r="AB25" s="1"/>
  <c r="AA24"/>
  <c r="AB24" s="1"/>
  <c r="AA22"/>
  <c r="AB22" s="1"/>
  <c r="AA21"/>
  <c r="AB21" s="1"/>
  <c r="AA19"/>
  <c r="AB19" s="1"/>
  <c r="AA18"/>
  <c r="AB18" s="1"/>
  <c r="AA16"/>
  <c r="AB16" s="1"/>
  <c r="AA15"/>
  <c r="AB15" s="1"/>
  <c r="AA13"/>
  <c r="AB13" s="1"/>
  <c r="AA12"/>
  <c r="AB12" s="1"/>
  <c r="AA10"/>
  <c r="AB10" s="1"/>
  <c r="AA9"/>
  <c r="AB9" s="1"/>
  <c r="AB91" i="13"/>
  <c r="AB90"/>
  <c r="AA91"/>
  <c r="AA90"/>
  <c r="Z91"/>
  <c r="Y91"/>
  <c r="Z90"/>
  <c r="Y90"/>
  <c r="AA10"/>
  <c r="AB10" s="1"/>
  <c r="AA12"/>
  <c r="AB12" s="1"/>
  <c r="AA13"/>
  <c r="AB13" s="1"/>
  <c r="AA15"/>
  <c r="AB15" s="1"/>
  <c r="AA16"/>
  <c r="AB16" s="1"/>
  <c r="AA18"/>
  <c r="AB18" s="1"/>
  <c r="AA19"/>
  <c r="AB19" s="1"/>
  <c r="AA21"/>
  <c r="AB21" s="1"/>
  <c r="AA22"/>
  <c r="AB22" s="1"/>
  <c r="AA24"/>
  <c r="AB24" s="1"/>
  <c r="AA25"/>
  <c r="AB25" s="1"/>
  <c r="AA27"/>
  <c r="AB27" s="1"/>
  <c r="AA28"/>
  <c r="AB28" s="1"/>
  <c r="AA30"/>
  <c r="AB30" s="1"/>
  <c r="AA31"/>
  <c r="AB31" s="1"/>
  <c r="AA33"/>
  <c r="AB33" s="1"/>
  <c r="AA34"/>
  <c r="AB34" s="1"/>
  <c r="AA36"/>
  <c r="AB36" s="1"/>
  <c r="AA37"/>
  <c r="AB37" s="1"/>
  <c r="AA39"/>
  <c r="AB39" s="1"/>
  <c r="AA40"/>
  <c r="AB40" s="1"/>
  <c r="AA42"/>
  <c r="AB42" s="1"/>
  <c r="AA43"/>
  <c r="AB43" s="1"/>
  <c r="AA45"/>
  <c r="AB45" s="1"/>
  <c r="AA46"/>
  <c r="AB46" s="1"/>
  <c r="AA48"/>
  <c r="AB48" s="1"/>
  <c r="AA49"/>
  <c r="AB49" s="1"/>
  <c r="AA50"/>
  <c r="AB50" s="1"/>
  <c r="AA58"/>
  <c r="AB58" s="1"/>
  <c r="AA59"/>
  <c r="AB59" s="1"/>
  <c r="AA64"/>
  <c r="AB64" s="1"/>
  <c r="AA65"/>
  <c r="AB65" s="1"/>
  <c r="AA67"/>
  <c r="AB67" s="1"/>
  <c r="AA68"/>
  <c r="AB68" s="1"/>
  <c r="AA70"/>
  <c r="AB70" s="1"/>
  <c r="AA71"/>
  <c r="AB71" s="1"/>
  <c r="AA73"/>
  <c r="AB73" s="1"/>
  <c r="AA74"/>
  <c r="AB74" s="1"/>
  <c r="AA76"/>
  <c r="AB76" s="1"/>
  <c r="AA77"/>
  <c r="AB77" s="1"/>
  <c r="AA79"/>
  <c r="AB79" s="1"/>
  <c r="AA80"/>
  <c r="AB80" s="1"/>
  <c r="AA82"/>
  <c r="AB82" s="1"/>
  <c r="AA83"/>
  <c r="AB83" s="1"/>
  <c r="AA85"/>
  <c r="AB85" s="1"/>
  <c r="AA86"/>
  <c r="AB86" s="1"/>
  <c r="AA88"/>
  <c r="AB88" s="1"/>
  <c r="AA89"/>
  <c r="AB89" s="1"/>
  <c r="AA9"/>
  <c r="AB9" s="1"/>
  <c r="AA94" i="14" l="1"/>
  <c r="AB94" s="1"/>
  <c r="AA93"/>
  <c r="AB93" s="1"/>
  <c r="AB48"/>
  <c r="X91" i="13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X90"/>
  <c r="W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V48"/>
  <c r="V90" s="1"/>
  <c r="Y9" i="11"/>
  <c r="Z9" s="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V48"/>
  <c r="V90" s="1"/>
  <c r="Y90" i="10"/>
  <c r="Z91"/>
  <c r="Z90"/>
  <c r="Z58"/>
  <c r="Z62"/>
  <c r="Z61"/>
  <c r="V48"/>
  <c r="Y9"/>
  <c r="W90"/>
  <c r="X90"/>
  <c r="W91"/>
  <c r="X91"/>
  <c r="S90" i="9"/>
  <c r="V89"/>
  <c r="V88"/>
  <c r="T89" i="8"/>
  <c r="T88"/>
  <c r="U79" i="9"/>
  <c r="U80"/>
  <c r="V80" s="1"/>
  <c r="V79"/>
  <c r="U82"/>
  <c r="R91"/>
  <c r="Q91"/>
  <c r="P91"/>
  <c r="O91"/>
  <c r="N91"/>
  <c r="M91"/>
  <c r="L91"/>
  <c r="K91"/>
  <c r="J91"/>
  <c r="I91"/>
  <c r="H91"/>
  <c r="G91"/>
  <c r="F91"/>
  <c r="E91"/>
  <c r="D91"/>
  <c r="C91"/>
  <c r="R90"/>
  <c r="Q90"/>
  <c r="P90"/>
  <c r="O90"/>
  <c r="N90"/>
  <c r="M90"/>
  <c r="L90"/>
  <c r="K90"/>
  <c r="J90"/>
  <c r="I90"/>
  <c r="H90"/>
  <c r="G90"/>
  <c r="F90"/>
  <c r="E90"/>
  <c r="D90"/>
  <c r="C90"/>
  <c r="T90" i="8"/>
  <c r="S90"/>
  <c r="S91"/>
  <c r="T91"/>
  <c r="D90"/>
  <c r="E90"/>
  <c r="F90"/>
  <c r="G90"/>
  <c r="H90"/>
  <c r="I90"/>
  <c r="J90"/>
  <c r="K90"/>
  <c r="L90"/>
  <c r="M90"/>
  <c r="N90"/>
  <c r="O90"/>
  <c r="P90"/>
  <c r="Q90"/>
  <c r="R90"/>
  <c r="D91"/>
  <c r="E91"/>
  <c r="F91"/>
  <c r="G91"/>
  <c r="H91"/>
  <c r="I91"/>
  <c r="J91"/>
  <c r="K91"/>
  <c r="L91"/>
  <c r="M91"/>
  <c r="N91"/>
  <c r="O91"/>
  <c r="P91"/>
  <c r="Q91"/>
  <c r="R91"/>
  <c r="C91"/>
  <c r="C90"/>
  <c r="T80"/>
  <c r="S80"/>
  <c r="S79"/>
  <c r="T79" s="1"/>
  <c r="S82"/>
  <c r="S83"/>
  <c r="T83" s="1"/>
  <c r="T82"/>
  <c r="S16"/>
  <c r="T16" s="1"/>
  <c r="S10"/>
  <c r="T10" s="1"/>
  <c r="T9"/>
  <c r="S9"/>
  <c r="Q64" i="7" l="1"/>
  <c r="Q50" l="1"/>
  <c r="R50" s="1"/>
  <c r="P90"/>
  <c r="P91"/>
  <c r="O91"/>
  <c r="O90"/>
  <c r="Q91"/>
  <c r="Q90"/>
  <c r="Q89"/>
  <c r="R89" s="1"/>
  <c r="Q88"/>
  <c r="R88" s="1"/>
  <c r="Q86"/>
  <c r="R86" s="1"/>
  <c r="Q85"/>
  <c r="R85" s="1"/>
  <c r="Q83"/>
  <c r="R83" s="1"/>
  <c r="Q82"/>
  <c r="R82" s="1"/>
  <c r="Q80"/>
  <c r="R80" s="1"/>
  <c r="Q79"/>
  <c r="R79" s="1"/>
  <c r="Q77"/>
  <c r="R77" s="1"/>
  <c r="Q76"/>
  <c r="R76" s="1"/>
  <c r="Q74"/>
  <c r="R74" s="1"/>
  <c r="Q73"/>
  <c r="R73" s="1"/>
  <c r="Q71"/>
  <c r="R71" s="1"/>
  <c r="Q70"/>
  <c r="R70" s="1"/>
  <c r="R68"/>
  <c r="Q68"/>
  <c r="Q67"/>
  <c r="R67" s="1"/>
  <c r="Q65"/>
  <c r="R65" s="1"/>
  <c r="R64"/>
  <c r="Q62"/>
  <c r="R62" s="1"/>
  <c r="Q61"/>
  <c r="R61" s="1"/>
  <c r="Q59"/>
  <c r="R59" s="1"/>
  <c r="Q58"/>
  <c r="R58" s="1"/>
  <c r="Q56"/>
  <c r="R56" s="1"/>
  <c r="Q55"/>
  <c r="R55" s="1"/>
  <c r="Q53"/>
  <c r="R53" s="1"/>
  <c r="Q52"/>
  <c r="R52" s="1"/>
  <c r="Q49"/>
  <c r="R49" s="1"/>
  <c r="Q48"/>
  <c r="R48" s="1"/>
  <c r="Q46"/>
  <c r="R46" s="1"/>
  <c r="Q45"/>
  <c r="R45" s="1"/>
  <c r="Q43"/>
  <c r="R43" s="1"/>
  <c r="Q42"/>
  <c r="R42" s="1"/>
  <c r="Q40"/>
  <c r="R40" s="1"/>
  <c r="Q39"/>
  <c r="R39" s="1"/>
  <c r="Q37"/>
  <c r="R37" s="1"/>
  <c r="Q36"/>
  <c r="R36" s="1"/>
  <c r="Q34"/>
  <c r="R34" s="1"/>
  <c r="Q33"/>
  <c r="R33" s="1"/>
  <c r="Q31"/>
  <c r="R31" s="1"/>
  <c r="Q30"/>
  <c r="R30" s="1"/>
  <c r="Q28"/>
  <c r="R28" s="1"/>
  <c r="Q27"/>
  <c r="R27" s="1"/>
  <c r="Q25"/>
  <c r="R25" s="1"/>
  <c r="Q24"/>
  <c r="R24" s="1"/>
  <c r="Q22"/>
  <c r="R22" s="1"/>
  <c r="Q21"/>
  <c r="R21" s="1"/>
  <c r="Q19"/>
  <c r="R19" s="1"/>
  <c r="Q18"/>
  <c r="R18" s="1"/>
  <c r="Q16"/>
  <c r="R16" s="1"/>
  <c r="Q15"/>
  <c r="R15" s="1"/>
  <c r="Q13"/>
  <c r="R13" s="1"/>
  <c r="Q12"/>
  <c r="R12" s="1"/>
  <c r="R10"/>
  <c r="Q10"/>
  <c r="R9"/>
  <c r="Q9"/>
  <c r="O3"/>
  <c r="N91"/>
  <c r="M91"/>
  <c r="L91"/>
  <c r="K91"/>
  <c r="J91"/>
  <c r="I91"/>
  <c r="H91"/>
  <c r="G91"/>
  <c r="F91"/>
  <c r="E91"/>
  <c r="D91"/>
  <c r="C91"/>
  <c r="N90"/>
  <c r="M90"/>
  <c r="L90"/>
  <c r="K90"/>
  <c r="J90"/>
  <c r="I90"/>
  <c r="H90"/>
  <c r="G90"/>
  <c r="F90"/>
  <c r="E90"/>
  <c r="D90"/>
  <c r="C90"/>
  <c r="E3"/>
  <c r="G3" s="1"/>
  <c r="I3" s="1"/>
  <c r="K3" s="1"/>
  <c r="M3" s="1"/>
  <c r="P50" i="6"/>
  <c r="O50"/>
  <c r="N91"/>
  <c r="M91"/>
  <c r="N90"/>
  <c r="M90"/>
  <c r="O90" s="1"/>
  <c r="L90"/>
  <c r="O91"/>
  <c r="P91" s="1"/>
  <c r="O89"/>
  <c r="P89" s="1"/>
  <c r="O88"/>
  <c r="P88" s="1"/>
  <c r="O86"/>
  <c r="P86" s="1"/>
  <c r="O85"/>
  <c r="P85" s="1"/>
  <c r="O83"/>
  <c r="P83" s="1"/>
  <c r="O82"/>
  <c r="P82" s="1"/>
  <c r="O80"/>
  <c r="P80" s="1"/>
  <c r="O79"/>
  <c r="P79" s="1"/>
  <c r="O77"/>
  <c r="P77" s="1"/>
  <c r="O76"/>
  <c r="P76" s="1"/>
  <c r="P74"/>
  <c r="O74"/>
  <c r="O73"/>
  <c r="P73" s="1"/>
  <c r="O71"/>
  <c r="P71" s="1"/>
  <c r="O70"/>
  <c r="P70" s="1"/>
  <c r="O68"/>
  <c r="P68" s="1"/>
  <c r="P67"/>
  <c r="O67"/>
  <c r="O65"/>
  <c r="P65" s="1"/>
  <c r="O64"/>
  <c r="P64" s="1"/>
  <c r="P62"/>
  <c r="O62"/>
  <c r="P61"/>
  <c r="O61"/>
  <c r="O59"/>
  <c r="P59" s="1"/>
  <c r="O58"/>
  <c r="P58" s="1"/>
  <c r="P56"/>
  <c r="O56"/>
  <c r="P55"/>
  <c r="O55"/>
  <c r="P53"/>
  <c r="O53"/>
  <c r="P52"/>
  <c r="O52"/>
  <c r="O49"/>
  <c r="P49" s="1"/>
  <c r="O48"/>
  <c r="P48" s="1"/>
  <c r="P46"/>
  <c r="O46"/>
  <c r="P45"/>
  <c r="O45"/>
  <c r="P43"/>
  <c r="O43"/>
  <c r="P42"/>
  <c r="O42"/>
  <c r="P40"/>
  <c r="O40"/>
  <c r="P39"/>
  <c r="O39"/>
  <c r="O37"/>
  <c r="P37" s="1"/>
  <c r="O36"/>
  <c r="P36" s="1"/>
  <c r="O34"/>
  <c r="P34" s="1"/>
  <c r="P33"/>
  <c r="O33"/>
  <c r="O31"/>
  <c r="P31" s="1"/>
  <c r="O30"/>
  <c r="P30" s="1"/>
  <c r="O28"/>
  <c r="P28" s="1"/>
  <c r="O27"/>
  <c r="P27" s="1"/>
  <c r="O25"/>
  <c r="P25" s="1"/>
  <c r="O24"/>
  <c r="P24" s="1"/>
  <c r="O22"/>
  <c r="P22" s="1"/>
  <c r="O21"/>
  <c r="P21" s="1"/>
  <c r="O19"/>
  <c r="P19" s="1"/>
  <c r="P18"/>
  <c r="O18"/>
  <c r="P16"/>
  <c r="O16"/>
  <c r="P15"/>
  <c r="O15"/>
  <c r="O13"/>
  <c r="P13" s="1"/>
  <c r="P12"/>
  <c r="O12"/>
  <c r="P10"/>
  <c r="P9"/>
  <c r="O10"/>
  <c r="O9"/>
  <c r="M3"/>
  <c r="L91"/>
  <c r="K91"/>
  <c r="J91"/>
  <c r="I91"/>
  <c r="H91"/>
  <c r="G91"/>
  <c r="F91"/>
  <c r="E91"/>
  <c r="D91"/>
  <c r="C91"/>
  <c r="K90"/>
  <c r="J90"/>
  <c r="I90"/>
  <c r="H90"/>
  <c r="G90"/>
  <c r="F90"/>
  <c r="E90"/>
  <c r="D90"/>
  <c r="C90"/>
  <c r="E3"/>
  <c r="G3" s="1"/>
  <c r="I3" s="1"/>
  <c r="K3" s="1"/>
  <c r="K90" i="5"/>
  <c r="L91"/>
  <c r="M50"/>
  <c r="N50" s="1"/>
  <c r="M89"/>
  <c r="N89" s="1"/>
  <c r="M88"/>
  <c r="N88" s="1"/>
  <c r="M86"/>
  <c r="N86" s="1"/>
  <c r="M85"/>
  <c r="N85" s="1"/>
  <c r="M83"/>
  <c r="N83" s="1"/>
  <c r="M82"/>
  <c r="N82" s="1"/>
  <c r="M80"/>
  <c r="N80" s="1"/>
  <c r="M79"/>
  <c r="N79" s="1"/>
  <c r="M77"/>
  <c r="N77" s="1"/>
  <c r="M76"/>
  <c r="N76" s="1"/>
  <c r="M74"/>
  <c r="N74" s="1"/>
  <c r="M73"/>
  <c r="N73" s="1"/>
  <c r="M71"/>
  <c r="M70"/>
  <c r="N70" s="1"/>
  <c r="M68"/>
  <c r="N68" s="1"/>
  <c r="M67"/>
  <c r="N67" s="1"/>
  <c r="M65"/>
  <c r="N65" s="1"/>
  <c r="M64"/>
  <c r="N64" s="1"/>
  <c r="M62"/>
  <c r="N62" s="1"/>
  <c r="M61"/>
  <c r="N61" s="1"/>
  <c r="M59"/>
  <c r="N59" s="1"/>
  <c r="M58"/>
  <c r="N58" s="1"/>
  <c r="M56"/>
  <c r="N56" s="1"/>
  <c r="M55"/>
  <c r="N55" s="1"/>
  <c r="M53"/>
  <c r="N53" s="1"/>
  <c r="M52"/>
  <c r="N52" s="1"/>
  <c r="M49"/>
  <c r="N49" s="1"/>
  <c r="M48"/>
  <c r="N48" s="1"/>
  <c r="M46"/>
  <c r="N46" s="1"/>
  <c r="M45"/>
  <c r="N45" s="1"/>
  <c r="M43"/>
  <c r="N43" s="1"/>
  <c r="M42"/>
  <c r="N42" s="1"/>
  <c r="M40"/>
  <c r="N40" s="1"/>
  <c r="M39"/>
  <c r="N39" s="1"/>
  <c r="M37"/>
  <c r="N37" s="1"/>
  <c r="M36"/>
  <c r="N36" s="1"/>
  <c r="M34"/>
  <c r="N34" s="1"/>
  <c r="M33"/>
  <c r="N33" s="1"/>
  <c r="M31"/>
  <c r="N31" s="1"/>
  <c r="M30"/>
  <c r="N30" s="1"/>
  <c r="M28"/>
  <c r="N28" s="1"/>
  <c r="M27"/>
  <c r="N27" s="1"/>
  <c r="M25"/>
  <c r="N25" s="1"/>
  <c r="M24"/>
  <c r="N24" s="1"/>
  <c r="M22"/>
  <c r="N22" s="1"/>
  <c r="M21"/>
  <c r="N21" s="1"/>
  <c r="M19"/>
  <c r="N19" s="1"/>
  <c r="M18"/>
  <c r="N18" s="1"/>
  <c r="M16"/>
  <c r="N16" s="1"/>
  <c r="M15"/>
  <c r="N15" s="1"/>
  <c r="M13"/>
  <c r="N13" s="1"/>
  <c r="M12"/>
  <c r="N12" s="1"/>
  <c r="M10"/>
  <c r="N10" s="1"/>
  <c r="M9"/>
  <c r="N9" s="1"/>
  <c r="K91"/>
  <c r="L90"/>
  <c r="J91"/>
  <c r="I91"/>
  <c r="H91"/>
  <c r="G91"/>
  <c r="F91"/>
  <c r="E91"/>
  <c r="D91"/>
  <c r="C91"/>
  <c r="J90"/>
  <c r="I90"/>
  <c r="H90"/>
  <c r="G90"/>
  <c r="F90"/>
  <c r="E90"/>
  <c r="D90"/>
  <c r="C90"/>
  <c r="M90" s="1"/>
  <c r="E3"/>
  <c r="G3" s="1"/>
  <c r="I3" s="1"/>
  <c r="K3" s="1"/>
  <c r="L50" i="4"/>
  <c r="K50"/>
  <c r="L91"/>
  <c r="L90"/>
  <c r="K90"/>
  <c r="L89"/>
  <c r="K89"/>
  <c r="L88"/>
  <c r="K88"/>
  <c r="L86"/>
  <c r="K86"/>
  <c r="L85"/>
  <c r="K85"/>
  <c r="K83"/>
  <c r="L83" s="1"/>
  <c r="K82"/>
  <c r="L82" s="1"/>
  <c r="K80"/>
  <c r="L80" s="1"/>
  <c r="K79"/>
  <c r="L79" s="1"/>
  <c r="K77"/>
  <c r="L77" s="1"/>
  <c r="K76"/>
  <c r="L76" s="1"/>
  <c r="K74"/>
  <c r="L74" s="1"/>
  <c r="K73"/>
  <c r="L73" s="1"/>
  <c r="K71"/>
  <c r="L71" s="1"/>
  <c r="K70"/>
  <c r="L70" s="1"/>
  <c r="K68"/>
  <c r="L68" s="1"/>
  <c r="K67"/>
  <c r="L67" s="1"/>
  <c r="K65"/>
  <c r="L65" s="1"/>
  <c r="K64"/>
  <c r="L64" s="1"/>
  <c r="K62"/>
  <c r="L62" s="1"/>
  <c r="K61"/>
  <c r="L61" s="1"/>
  <c r="K59"/>
  <c r="L59" s="1"/>
  <c r="K58"/>
  <c r="L58" s="1"/>
  <c r="K56"/>
  <c r="L56" s="1"/>
  <c r="K55"/>
  <c r="L55" s="1"/>
  <c r="K53"/>
  <c r="L53" s="1"/>
  <c r="K52"/>
  <c r="L52" s="1"/>
  <c r="K49"/>
  <c r="L49" s="1"/>
  <c r="K48"/>
  <c r="L48" s="1"/>
  <c r="K46"/>
  <c r="L46" s="1"/>
  <c r="K45"/>
  <c r="L45" s="1"/>
  <c r="K43"/>
  <c r="L43" s="1"/>
  <c r="K42"/>
  <c r="L42" s="1"/>
  <c r="K40"/>
  <c r="L40" s="1"/>
  <c r="K39"/>
  <c r="L39" s="1"/>
  <c r="K37"/>
  <c r="L37" s="1"/>
  <c r="K36"/>
  <c r="L36" s="1"/>
  <c r="K34"/>
  <c r="L34" s="1"/>
  <c r="K33"/>
  <c r="L33" s="1"/>
  <c r="K31"/>
  <c r="L31" s="1"/>
  <c r="K30"/>
  <c r="L30" s="1"/>
  <c r="K28"/>
  <c r="L28" s="1"/>
  <c r="K27"/>
  <c r="L27" s="1"/>
  <c r="K25"/>
  <c r="L25" s="1"/>
  <c r="K24"/>
  <c r="L24" s="1"/>
  <c r="K22"/>
  <c r="L22" s="1"/>
  <c r="K21"/>
  <c r="L21" s="1"/>
  <c r="K19"/>
  <c r="L19" s="1"/>
  <c r="K18"/>
  <c r="L18" s="1"/>
  <c r="K16"/>
  <c r="L16" s="1"/>
  <c r="K15"/>
  <c r="L15" s="1"/>
  <c r="K13"/>
  <c r="L13" s="1"/>
  <c r="K12"/>
  <c r="L12" s="1"/>
  <c r="K10"/>
  <c r="L10" s="1"/>
  <c r="L9"/>
  <c r="K9"/>
  <c r="G3"/>
  <c r="I3"/>
  <c r="E3"/>
  <c r="C90"/>
  <c r="D90"/>
  <c r="E90"/>
  <c r="F90"/>
  <c r="G90"/>
  <c r="H90"/>
  <c r="I90"/>
  <c r="J90"/>
  <c r="D91"/>
  <c r="E91"/>
  <c r="F91"/>
  <c r="G91"/>
  <c r="H91"/>
  <c r="I91"/>
  <c r="J91"/>
  <c r="C91"/>
  <c r="K91" s="1"/>
  <c r="Z91" i="3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AA89"/>
  <c r="AB89" s="1"/>
  <c r="AA88"/>
  <c r="AB88" s="1"/>
  <c r="AA86"/>
  <c r="AB86" s="1"/>
  <c r="AA85"/>
  <c r="AB85" s="1"/>
  <c r="AA83"/>
  <c r="AB83" s="1"/>
  <c r="AA82"/>
  <c r="AB82" s="1"/>
  <c r="AA80"/>
  <c r="AB80" s="1"/>
  <c r="AA79"/>
  <c r="AB79" s="1"/>
  <c r="AA77"/>
  <c r="AB77" s="1"/>
  <c r="AA76"/>
  <c r="AB76" s="1"/>
  <c r="AA74"/>
  <c r="AB74" s="1"/>
  <c r="AA73"/>
  <c r="AB73" s="1"/>
  <c r="AA71"/>
  <c r="AB71" s="1"/>
  <c r="AA70"/>
  <c r="AB70" s="1"/>
  <c r="AA68"/>
  <c r="AB68" s="1"/>
  <c r="AA67"/>
  <c r="AB67" s="1"/>
  <c r="AA65"/>
  <c r="AB65" s="1"/>
  <c r="AA64"/>
  <c r="AB64" s="1"/>
  <c r="AA62"/>
  <c r="AB62" s="1"/>
  <c r="AA61"/>
  <c r="AB61" s="1"/>
  <c r="AA59"/>
  <c r="AB59" s="1"/>
  <c r="AA58"/>
  <c r="AB58" s="1"/>
  <c r="AA50"/>
  <c r="AB50" s="1"/>
  <c r="AA49"/>
  <c r="AB49" s="1"/>
  <c r="AA48"/>
  <c r="AB48" s="1"/>
  <c r="AA46"/>
  <c r="AB46" s="1"/>
  <c r="AA45"/>
  <c r="AB45" s="1"/>
  <c r="AA43"/>
  <c r="AB43" s="1"/>
  <c r="AA42"/>
  <c r="AB42" s="1"/>
  <c r="AA40"/>
  <c r="AB40" s="1"/>
  <c r="AA39"/>
  <c r="AB39" s="1"/>
  <c r="AA37"/>
  <c r="AB37" s="1"/>
  <c r="AA36"/>
  <c r="AB36" s="1"/>
  <c r="AA34"/>
  <c r="AB34" s="1"/>
  <c r="AA33"/>
  <c r="AB33" s="1"/>
  <c r="AA31"/>
  <c r="AB31" s="1"/>
  <c r="AA30"/>
  <c r="AB30" s="1"/>
  <c r="AA28"/>
  <c r="AB28" s="1"/>
  <c r="AA27"/>
  <c r="AB27" s="1"/>
  <c r="AA25"/>
  <c r="AB25" s="1"/>
  <c r="AA24"/>
  <c r="AB24" s="1"/>
  <c r="AA22"/>
  <c r="AB22" s="1"/>
  <c r="AA21"/>
  <c r="AB21" s="1"/>
  <c r="AA19"/>
  <c r="AB19" s="1"/>
  <c r="AA18"/>
  <c r="AB18" s="1"/>
  <c r="AA16"/>
  <c r="AB16" s="1"/>
  <c r="AA15"/>
  <c r="AB15" s="1"/>
  <c r="AA13"/>
  <c r="AB13" s="1"/>
  <c r="AA12"/>
  <c r="AB12" s="1"/>
  <c r="AA10"/>
  <c r="AB10" s="1"/>
  <c r="AA9"/>
  <c r="AB9" s="1"/>
  <c r="AB89" i="2"/>
  <c r="AB88"/>
  <c r="AB86"/>
  <c r="AB85"/>
  <c r="AB83"/>
  <c r="AB82"/>
  <c r="AB80"/>
  <c r="AB79"/>
  <c r="AB77"/>
  <c r="AB76"/>
  <c r="AB74"/>
  <c r="AB73"/>
  <c r="AB71"/>
  <c r="AB70"/>
  <c r="AB68"/>
  <c r="AB67"/>
  <c r="AB65"/>
  <c r="AB64"/>
  <c r="AB62"/>
  <c r="AB61"/>
  <c r="AB59"/>
  <c r="AB58"/>
  <c r="AB49"/>
  <c r="AB48"/>
  <c r="AB46"/>
  <c r="AB45"/>
  <c r="AB43"/>
  <c r="AB42"/>
  <c r="AB40"/>
  <c r="AB39"/>
  <c r="AB37"/>
  <c r="AB36"/>
  <c r="AB34"/>
  <c r="AB33"/>
  <c r="AB31"/>
  <c r="AB30"/>
  <c r="AB28"/>
  <c r="AB27"/>
  <c r="AB25"/>
  <c r="AB24"/>
  <c r="AB22"/>
  <c r="AB21"/>
  <c r="AB19"/>
  <c r="AB18"/>
  <c r="AB16"/>
  <c r="AB15"/>
  <c r="AB13"/>
  <c r="AB12"/>
  <c r="AB10"/>
  <c r="AB9"/>
  <c r="C91"/>
  <c r="C90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AA91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A90"/>
  <c r="AA89"/>
  <c r="AA88"/>
  <c r="AA27"/>
  <c r="R91" i="7" l="1"/>
  <c r="R90"/>
  <c r="P90" i="6"/>
  <c r="M91" i="5"/>
  <c r="N90"/>
  <c r="N71"/>
  <c r="N91"/>
  <c r="AA91" i="3"/>
  <c r="AA90"/>
  <c r="AB90" s="1"/>
  <c r="AB91"/>
  <c r="AB90" i="2"/>
  <c r="AB91"/>
  <c r="AA21" l="1"/>
  <c r="AB91" i="1"/>
  <c r="AA91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D91"/>
  <c r="D90"/>
  <c r="C91"/>
  <c r="C90"/>
  <c r="AA90" s="1"/>
  <c r="AB73"/>
  <c r="AB71"/>
  <c r="AB70"/>
  <c r="AB68"/>
  <c r="AB67"/>
  <c r="AB65"/>
  <c r="AB64"/>
  <c r="AB62"/>
  <c r="AB61"/>
  <c r="AB59"/>
  <c r="AB58"/>
  <c r="AB49"/>
  <c r="AB48"/>
  <c r="AB46"/>
  <c r="AB45"/>
  <c r="AB43"/>
  <c r="AB42"/>
  <c r="AB40"/>
  <c r="AB39"/>
  <c r="AB37"/>
  <c r="AB36"/>
  <c r="AB34"/>
  <c r="AB33"/>
  <c r="AB31"/>
  <c r="AB30"/>
  <c r="AB28"/>
  <c r="AB27"/>
  <c r="AB25"/>
  <c r="AB24"/>
  <c r="AB22"/>
  <c r="AB21"/>
  <c r="AB19"/>
  <c r="AB18"/>
  <c r="AB16"/>
  <c r="AB15"/>
  <c r="AB13"/>
  <c r="AB12"/>
  <c r="AB10"/>
  <c r="AB9"/>
  <c r="AB90" l="1"/>
  <c r="AA86" i="2"/>
  <c r="AA85"/>
  <c r="AA83"/>
  <c r="AA82"/>
  <c r="AA80"/>
  <c r="AA79"/>
  <c r="AA77"/>
  <c r="AA76"/>
  <c r="AA74"/>
  <c r="AA73"/>
  <c r="AA71"/>
  <c r="AA70"/>
  <c r="AA68"/>
  <c r="AA67"/>
  <c r="AA65"/>
  <c r="AA64"/>
  <c r="AA62"/>
  <c r="AA61"/>
  <c r="AA59"/>
  <c r="AA58"/>
  <c r="AB50"/>
  <c r="AA50"/>
  <c r="AA49"/>
  <c r="AA48"/>
  <c r="AA46"/>
  <c r="AA45"/>
  <c r="AA43"/>
  <c r="AA42"/>
  <c r="AA40"/>
  <c r="AA39"/>
  <c r="AA37"/>
  <c r="AA36"/>
  <c r="AA34"/>
  <c r="AA33"/>
  <c r="AA31"/>
  <c r="AA30"/>
  <c r="AA28"/>
  <c r="AA25"/>
  <c r="AA24"/>
  <c r="AA22"/>
  <c r="AA19"/>
  <c r="AA18"/>
  <c r="AA16"/>
  <c r="AA15"/>
  <c r="AA13"/>
  <c r="AA12"/>
  <c r="AA10"/>
  <c r="AA9"/>
  <c r="AA3" i="1"/>
  <c r="AA89"/>
  <c r="AB89" s="1"/>
  <c r="AA88"/>
  <c r="AB88" s="1"/>
  <c r="AA86"/>
  <c r="AB86" s="1"/>
  <c r="AA85"/>
  <c r="AB85" s="1"/>
  <c r="AA83"/>
  <c r="AB83" s="1"/>
  <c r="AA82"/>
  <c r="AB82" s="1"/>
  <c r="AA80"/>
  <c r="AB80" s="1"/>
  <c r="AA79"/>
  <c r="AB79" s="1"/>
  <c r="AA77"/>
  <c r="AB77" s="1"/>
  <c r="AA76"/>
  <c r="AB76" s="1"/>
  <c r="AA74"/>
  <c r="AB74" s="1"/>
  <c r="AA73"/>
  <c r="AA71"/>
  <c r="AA70"/>
  <c r="AA68"/>
  <c r="AA67"/>
  <c r="AA65"/>
  <c r="AA64"/>
  <c r="AA62"/>
  <c r="AA61"/>
  <c r="AA59"/>
  <c r="AA58"/>
  <c r="AA50"/>
  <c r="AB50" s="1"/>
  <c r="AA49"/>
  <c r="AA48"/>
  <c r="AA46"/>
  <c r="AA45"/>
  <c r="AA43"/>
  <c r="AA42"/>
  <c r="AA40"/>
  <c r="AA39"/>
  <c r="AA37"/>
  <c r="AA36"/>
  <c r="AA34"/>
  <c r="AA33"/>
  <c r="AA31"/>
  <c r="AA30"/>
  <c r="AA28"/>
  <c r="AA27"/>
  <c r="AA25"/>
  <c r="AA24"/>
  <c r="AA22"/>
  <c r="AA21"/>
  <c r="AA19"/>
  <c r="AA18"/>
  <c r="AA16"/>
  <c r="AA15"/>
  <c r="AA13"/>
  <c r="AA12"/>
  <c r="AA10"/>
  <c r="AA9"/>
  <c r="AA9" i="12"/>
  <c r="AA3"/>
  <c r="Z91"/>
  <c r="Y90"/>
  <c r="Y91" l="1"/>
  <c r="Z90"/>
  <c r="AA89"/>
  <c r="AA88"/>
  <c r="AA86"/>
  <c r="AB86" s="1"/>
  <c r="AA85"/>
  <c r="AB85" s="1"/>
  <c r="AA83"/>
  <c r="AB83" s="1"/>
  <c r="AA82"/>
  <c r="AB82" s="1"/>
  <c r="AA80"/>
  <c r="AB79"/>
  <c r="AA79"/>
  <c r="AA77"/>
  <c r="AB77" s="1"/>
  <c r="AA76"/>
  <c r="AB76" s="1"/>
  <c r="AA74"/>
  <c r="AB74" s="1"/>
  <c r="AA73"/>
  <c r="AB73" s="1"/>
  <c r="AA71"/>
  <c r="AB71" s="1"/>
  <c r="AA70"/>
  <c r="AB70" s="1"/>
  <c r="AA68"/>
  <c r="AB68" s="1"/>
  <c r="AA67"/>
  <c r="AB67" s="1"/>
  <c r="AA65"/>
  <c r="AB65" s="1"/>
  <c r="AA64"/>
  <c r="AB64" s="1"/>
  <c r="AA62"/>
  <c r="AB62" s="1"/>
  <c r="AA61"/>
  <c r="AB61" s="1"/>
  <c r="AA59"/>
  <c r="AB59" s="1"/>
  <c r="AA58"/>
  <c r="AB58" s="1"/>
  <c r="AB50"/>
  <c r="AA50"/>
  <c r="AA49"/>
  <c r="AB49" s="1"/>
  <c r="AA48"/>
  <c r="AB48" s="1"/>
  <c r="AA46"/>
  <c r="AB46" s="1"/>
  <c r="AA45"/>
  <c r="AB45" s="1"/>
  <c r="AA43"/>
  <c r="AB43" s="1"/>
  <c r="AA42"/>
  <c r="AB42" s="1"/>
  <c r="AA40"/>
  <c r="AB40" s="1"/>
  <c r="AA39"/>
  <c r="AB39" s="1"/>
  <c r="AA37"/>
  <c r="AB37" s="1"/>
  <c r="AA36"/>
  <c r="AB36" s="1"/>
  <c r="AA34"/>
  <c r="AB34" s="1"/>
  <c r="AA33"/>
  <c r="AB33" s="1"/>
  <c r="AA31"/>
  <c r="AB31" s="1"/>
  <c r="AA30"/>
  <c r="AB30" s="1"/>
  <c r="AA28"/>
  <c r="AB28" s="1"/>
  <c r="AA27"/>
  <c r="AB27" s="1"/>
  <c r="AA25"/>
  <c r="AB25" s="1"/>
  <c r="AB24"/>
  <c r="AA24"/>
  <c r="AA22"/>
  <c r="AB22" s="1"/>
  <c r="AA21"/>
  <c r="AB21" s="1"/>
  <c r="AA19"/>
  <c r="AB19" s="1"/>
  <c r="AA18"/>
  <c r="AB18" s="1"/>
  <c r="AA16"/>
  <c r="AB16" s="1"/>
  <c r="AA15"/>
  <c r="AB15" s="1"/>
  <c r="AA13"/>
  <c r="AB13" s="1"/>
  <c r="AA12"/>
  <c r="AB12" s="1"/>
  <c r="AB10"/>
  <c r="AA10"/>
  <c r="AB9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AA91" s="1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AA90" s="1"/>
  <c r="X91" i="11"/>
  <c r="W91"/>
  <c r="Y91" s="1"/>
  <c r="X90"/>
  <c r="W90"/>
  <c r="Y90" s="1"/>
  <c r="Y89"/>
  <c r="Z89" s="1"/>
  <c r="Y88"/>
  <c r="Z88" s="1"/>
  <c r="Y86"/>
  <c r="Z86" s="1"/>
  <c r="Z85"/>
  <c r="Y85"/>
  <c r="Z83"/>
  <c r="Y83"/>
  <c r="Y82"/>
  <c r="Z82" s="1"/>
  <c r="Y80"/>
  <c r="Z80" s="1"/>
  <c r="Z79"/>
  <c r="Y79"/>
  <c r="Y77"/>
  <c r="Z77" s="1"/>
  <c r="Y76"/>
  <c r="Z76" s="1"/>
  <c r="Z74"/>
  <c r="Y74"/>
  <c r="Y73"/>
  <c r="Z73" s="1"/>
  <c r="Y71"/>
  <c r="Z71" s="1"/>
  <c r="Y70"/>
  <c r="Z70" s="1"/>
  <c r="Y68"/>
  <c r="Z68" s="1"/>
  <c r="Y67"/>
  <c r="Z67" s="1"/>
  <c r="Y65"/>
  <c r="Z65" s="1"/>
  <c r="Y64"/>
  <c r="Z64" s="1"/>
  <c r="Y62"/>
  <c r="Y61"/>
  <c r="Y59"/>
  <c r="Z59" s="1"/>
  <c r="Y58"/>
  <c r="Z58" s="1"/>
  <c r="Y50"/>
  <c r="Z50" s="1"/>
  <c r="Y49"/>
  <c r="Z49" s="1"/>
  <c r="Y48"/>
  <c r="Z48" s="1"/>
  <c r="Y46"/>
  <c r="Z46" s="1"/>
  <c r="Y45"/>
  <c r="Z45" s="1"/>
  <c r="Y43"/>
  <c r="Z43" s="1"/>
  <c r="Y42"/>
  <c r="Z42" s="1"/>
  <c r="Y40"/>
  <c r="Z40" s="1"/>
  <c r="Y39"/>
  <c r="Z39" s="1"/>
  <c r="Y37"/>
  <c r="Z37" s="1"/>
  <c r="Y36"/>
  <c r="Z36" s="1"/>
  <c r="Y34"/>
  <c r="Z34" s="1"/>
  <c r="Y33"/>
  <c r="Z33" s="1"/>
  <c r="Y31"/>
  <c r="Z31" s="1"/>
  <c r="Y30"/>
  <c r="Z30" s="1"/>
  <c r="Y28"/>
  <c r="Z28" s="1"/>
  <c r="Y27"/>
  <c r="Z27" s="1"/>
  <c r="Y25"/>
  <c r="Z25" s="1"/>
  <c r="Y24"/>
  <c r="Z24" s="1"/>
  <c r="Y22"/>
  <c r="Z22" s="1"/>
  <c r="Y21"/>
  <c r="Z21" s="1"/>
  <c r="Y19"/>
  <c r="Z19" s="1"/>
  <c r="Y18"/>
  <c r="Z18" s="1"/>
  <c r="Y16"/>
  <c r="Z16" s="1"/>
  <c r="Y15"/>
  <c r="Z15" s="1"/>
  <c r="Y13"/>
  <c r="Z13" s="1"/>
  <c r="Y12"/>
  <c r="Z12" s="1"/>
  <c r="Y10"/>
  <c r="Z10" s="1"/>
  <c r="Y50" i="10"/>
  <c r="Z50" s="1"/>
  <c r="Y89"/>
  <c r="Z89" s="1"/>
  <c r="Y88"/>
  <c r="Z88" s="1"/>
  <c r="Y86"/>
  <c r="Z86" s="1"/>
  <c r="Y85"/>
  <c r="Z85" s="1"/>
  <c r="Y83"/>
  <c r="Z83" s="1"/>
  <c r="Y82"/>
  <c r="Z82" s="1"/>
  <c r="Y80"/>
  <c r="Z80" s="1"/>
  <c r="Y79"/>
  <c r="Z79" s="1"/>
  <c r="Y77"/>
  <c r="Z77" s="1"/>
  <c r="Y76"/>
  <c r="Z76" s="1"/>
  <c r="Y74"/>
  <c r="Z74" s="1"/>
  <c r="Y73"/>
  <c r="Z73" s="1"/>
  <c r="Y71"/>
  <c r="Z71" s="1"/>
  <c r="Y70"/>
  <c r="Z70" s="1"/>
  <c r="Y68"/>
  <c r="Z68" s="1"/>
  <c r="Y67"/>
  <c r="Z67" s="1"/>
  <c r="Y65"/>
  <c r="Z65" s="1"/>
  <c r="Y64"/>
  <c r="Z64" s="1"/>
  <c r="Y62"/>
  <c r="Y61"/>
  <c r="Y59"/>
  <c r="Z59" s="1"/>
  <c r="Y58"/>
  <c r="Y49"/>
  <c r="Z49" s="1"/>
  <c r="Y48"/>
  <c r="Z48" s="1"/>
  <c r="Y46"/>
  <c r="Z46" s="1"/>
  <c r="Y45"/>
  <c r="Z45" s="1"/>
  <c r="Y43"/>
  <c r="Z43" s="1"/>
  <c r="Y42"/>
  <c r="Z42" s="1"/>
  <c r="Y40"/>
  <c r="Z40" s="1"/>
  <c r="Y39"/>
  <c r="Z39" s="1"/>
  <c r="Y37"/>
  <c r="Z37" s="1"/>
  <c r="Y36"/>
  <c r="Z36" s="1"/>
  <c r="Y34"/>
  <c r="Z34" s="1"/>
  <c r="Y33"/>
  <c r="Z33" s="1"/>
  <c r="Y31"/>
  <c r="Z31" s="1"/>
  <c r="Y30"/>
  <c r="Z30" s="1"/>
  <c r="Y28"/>
  <c r="Z28" s="1"/>
  <c r="Y27"/>
  <c r="Z27" s="1"/>
  <c r="Y25"/>
  <c r="Z25" s="1"/>
  <c r="Y24"/>
  <c r="Z24" s="1"/>
  <c r="Y22"/>
  <c r="Z22" s="1"/>
  <c r="Y21"/>
  <c r="Z21" s="1"/>
  <c r="Y19"/>
  <c r="Z19" s="1"/>
  <c r="Y18"/>
  <c r="Z18" s="1"/>
  <c r="Y16"/>
  <c r="Z16" s="1"/>
  <c r="Y15"/>
  <c r="Z15" s="1"/>
  <c r="Y13"/>
  <c r="Z13" s="1"/>
  <c r="Y12"/>
  <c r="Z12" s="1"/>
  <c r="Y10"/>
  <c r="Z10" s="1"/>
  <c r="Z9"/>
  <c r="U90"/>
  <c r="Z90" i="11" l="1"/>
  <c r="Z91"/>
  <c r="AB91" i="12"/>
  <c r="AB90"/>
  <c r="U91" i="10"/>
  <c r="V91"/>
  <c r="V90"/>
  <c r="S90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T90"/>
  <c r="R90"/>
  <c r="Q90"/>
  <c r="P90"/>
  <c r="O90"/>
  <c r="N90"/>
  <c r="M90"/>
  <c r="L90"/>
  <c r="K90"/>
  <c r="J90"/>
  <c r="I90"/>
  <c r="H90"/>
  <c r="G90"/>
  <c r="F90"/>
  <c r="E90"/>
  <c r="D90"/>
  <c r="C90"/>
  <c r="T91" i="9"/>
  <c r="T90"/>
  <c r="U50"/>
  <c r="V50" s="1"/>
  <c r="S91"/>
  <c r="U91" s="1"/>
  <c r="U90"/>
  <c r="U89"/>
  <c r="U88"/>
  <c r="U86"/>
  <c r="V86" s="1"/>
  <c r="U85"/>
  <c r="V85" s="1"/>
  <c r="U83"/>
  <c r="V83" s="1"/>
  <c r="V82"/>
  <c r="U77"/>
  <c r="V77" s="1"/>
  <c r="U76"/>
  <c r="V76" s="1"/>
  <c r="U74"/>
  <c r="V74" s="1"/>
  <c r="U73"/>
  <c r="V73" s="1"/>
  <c r="U71"/>
  <c r="V71" s="1"/>
  <c r="U70"/>
  <c r="V70" s="1"/>
  <c r="U68"/>
  <c r="V68" s="1"/>
  <c r="U67"/>
  <c r="V67" s="1"/>
  <c r="U65"/>
  <c r="V65" s="1"/>
  <c r="U64"/>
  <c r="V64" s="1"/>
  <c r="U62"/>
  <c r="U61"/>
  <c r="U59"/>
  <c r="V59" s="1"/>
  <c r="U58"/>
  <c r="V58" s="1"/>
  <c r="U49"/>
  <c r="V49" s="1"/>
  <c r="U48"/>
  <c r="V48" s="1"/>
  <c r="U46"/>
  <c r="V46" s="1"/>
  <c r="U45"/>
  <c r="V45" s="1"/>
  <c r="U43"/>
  <c r="V43" s="1"/>
  <c r="U42"/>
  <c r="V42" s="1"/>
  <c r="U40"/>
  <c r="V40" s="1"/>
  <c r="U39"/>
  <c r="V39" s="1"/>
  <c r="U37"/>
  <c r="V37" s="1"/>
  <c r="U36"/>
  <c r="V36" s="1"/>
  <c r="U34"/>
  <c r="V34" s="1"/>
  <c r="U33"/>
  <c r="V33" s="1"/>
  <c r="U31"/>
  <c r="V31" s="1"/>
  <c r="U30"/>
  <c r="V30" s="1"/>
  <c r="U28"/>
  <c r="V28" s="1"/>
  <c r="U27"/>
  <c r="V27" s="1"/>
  <c r="U25"/>
  <c r="V25" s="1"/>
  <c r="U24"/>
  <c r="V24" s="1"/>
  <c r="U22"/>
  <c r="V22" s="1"/>
  <c r="U21"/>
  <c r="V21" s="1"/>
  <c r="U19"/>
  <c r="V19" s="1"/>
  <c r="U18"/>
  <c r="V18" s="1"/>
  <c r="U16"/>
  <c r="U15"/>
  <c r="V15" s="1"/>
  <c r="U13"/>
  <c r="V13" s="1"/>
  <c r="U12"/>
  <c r="V12" s="1"/>
  <c r="U10"/>
  <c r="V10" s="1"/>
  <c r="U9"/>
  <c r="V9" s="1"/>
  <c r="S86" i="8"/>
  <c r="T86" s="1"/>
  <c r="S85"/>
  <c r="T85" s="1"/>
  <c r="S89"/>
  <c r="S88"/>
  <c r="S77"/>
  <c r="T77" s="1"/>
  <c r="S76"/>
  <c r="T76" s="1"/>
  <c r="S74"/>
  <c r="T74" s="1"/>
  <c r="S73"/>
  <c r="T73" s="1"/>
  <c r="S71"/>
  <c r="T71" s="1"/>
  <c r="S70"/>
  <c r="T70" s="1"/>
  <c r="S68"/>
  <c r="T68" s="1"/>
  <c r="S67"/>
  <c r="T67" s="1"/>
  <c r="S65"/>
  <c r="T65" s="1"/>
  <c r="S64"/>
  <c r="T64" s="1"/>
  <c r="S62"/>
  <c r="S61"/>
  <c r="S59"/>
  <c r="T59" s="1"/>
  <c r="S58"/>
  <c r="T58" s="1"/>
  <c r="S50"/>
  <c r="T50" s="1"/>
  <c r="S49"/>
  <c r="T49" s="1"/>
  <c r="S48"/>
  <c r="T48" s="1"/>
  <c r="S46"/>
  <c r="T46" s="1"/>
  <c r="S45"/>
  <c r="T45" s="1"/>
  <c r="S43"/>
  <c r="T43" s="1"/>
  <c r="S42"/>
  <c r="T42" s="1"/>
  <c r="S40"/>
  <c r="T40" s="1"/>
  <c r="S39"/>
  <c r="T39" s="1"/>
  <c r="S37"/>
  <c r="T37" s="1"/>
  <c r="S36"/>
  <c r="T36" s="1"/>
  <c r="S34"/>
  <c r="T34" s="1"/>
  <c r="S33"/>
  <c r="T33" s="1"/>
  <c r="S31"/>
  <c r="T31" s="1"/>
  <c r="S30"/>
  <c r="T30" s="1"/>
  <c r="S28"/>
  <c r="T28" s="1"/>
  <c r="S27"/>
  <c r="T27" s="1"/>
  <c r="S25"/>
  <c r="T25" s="1"/>
  <c r="S24"/>
  <c r="T24" s="1"/>
  <c r="S22"/>
  <c r="T22" s="1"/>
  <c r="S21"/>
  <c r="T21" s="1"/>
  <c r="S19"/>
  <c r="T19" s="1"/>
  <c r="S18"/>
  <c r="T18" s="1"/>
  <c r="S15"/>
  <c r="T15" s="1"/>
  <c r="S13"/>
  <c r="T13" s="1"/>
  <c r="S12"/>
  <c r="T12" s="1"/>
  <c r="Y91" i="10" l="1"/>
  <c r="V90" i="9"/>
  <c r="V91"/>
</calcChain>
</file>

<file path=xl/sharedStrings.xml><?xml version="1.0" encoding="utf-8"?>
<sst xmlns="http://schemas.openxmlformats.org/spreadsheetml/2006/main" count="1388" uniqueCount="81">
  <si>
    <t>№ п/п</t>
  </si>
  <si>
    <t>Наименование поставщика</t>
  </si>
  <si>
    <t>объем</t>
  </si>
  <si>
    <t>Цена</t>
  </si>
  <si>
    <t>покупки</t>
  </si>
  <si>
    <t>кВтч</t>
  </si>
  <si>
    <t>руб./кВт.ч</t>
  </si>
  <si>
    <t>ООО "ЕвроХим-Белореченские Минудобрения"</t>
  </si>
  <si>
    <t>ОАО "Новороссийский судоремонтный завод"</t>
  </si>
  <si>
    <t>ЗАО "РАМО-М" филиал "Краснодарское военно-энергетическое предприятие"</t>
  </si>
  <si>
    <t>-</t>
  </si>
  <si>
    <t>Информация об объемах покупки электрической энергии (мощности) на розничном рынке электроэнергии, с указанием цен поставки</t>
  </si>
  <si>
    <t>электроэнергия</t>
  </si>
  <si>
    <t>мощность</t>
  </si>
  <si>
    <t>Итого блок-станции: мощность</t>
  </si>
  <si>
    <t>Итого блок-станции: электроэнергия</t>
  </si>
  <si>
    <t>ООО "КомЭнерго"</t>
  </si>
  <si>
    <t>ОАО "Викор"</t>
  </si>
  <si>
    <t xml:space="preserve"> ОАО "Павловский сахарный завод"</t>
  </si>
  <si>
    <t>ЗАО "Сахарный комбинат Тихорецкий"</t>
  </si>
  <si>
    <t>ЗАО "Сахарный комбинат "Курганинский"</t>
  </si>
  <si>
    <t>ОАО "Кристалл-2"</t>
  </si>
  <si>
    <t>10</t>
  </si>
  <si>
    <t>11</t>
  </si>
  <si>
    <t>ООО "Лабинск-Сахар"</t>
  </si>
  <si>
    <t>ФГУП "ФТ-Центр"</t>
  </si>
  <si>
    <t>АО "Успенский сахарник"</t>
  </si>
  <si>
    <t>АО фирма "Агрокомплекс" предприятие Кристалл</t>
  </si>
  <si>
    <t>АО "Кубаньжелдормаш"</t>
  </si>
  <si>
    <t>ООО "РН-Туапсинский НПЗ"</t>
  </si>
  <si>
    <t>ООО "ГТ Энерго"</t>
  </si>
  <si>
    <t>ОАО "Динсксахар"</t>
  </si>
  <si>
    <t>12</t>
  </si>
  <si>
    <t>13</t>
  </si>
  <si>
    <t>14</t>
  </si>
  <si>
    <t>ООО "ЕГК"</t>
  </si>
  <si>
    <t xml:space="preserve"> ПАО "Каневсксахар"   </t>
  </si>
  <si>
    <t xml:space="preserve">ЗАО "Тбилисский сахарный завод" </t>
  </si>
  <si>
    <t>9</t>
  </si>
  <si>
    <t>8</t>
  </si>
  <si>
    <t>ООО "Хоста" ахун</t>
  </si>
  <si>
    <t>ООО "Хоста" мамайка</t>
  </si>
  <si>
    <t>ООО "Лукойл-Экоэнерго" МайГЭС</t>
  </si>
  <si>
    <t>ООО "Лукойл-Экоэнерго" КПГЭС</t>
  </si>
  <si>
    <t>ООО "Гирей-Сахар"</t>
  </si>
  <si>
    <t>АО "Кореновсксахар"</t>
  </si>
  <si>
    <t>АО "Сахарный завод "Свобода"</t>
  </si>
  <si>
    <t>январь 2018</t>
  </si>
  <si>
    <t>февраль 2018</t>
  </si>
  <si>
    <t>март 2018</t>
  </si>
  <si>
    <t>апрель 2018</t>
  </si>
  <si>
    <t>май 2018</t>
  </si>
  <si>
    <t>Июнь 2018</t>
  </si>
  <si>
    <t>Июль 2018</t>
  </si>
  <si>
    <t>Август 2018</t>
  </si>
  <si>
    <t>ОАО «Фанагория»</t>
  </si>
  <si>
    <t>Сентябрь 2018</t>
  </si>
  <si>
    <t>Октябрь 2018</t>
  </si>
  <si>
    <t>Ноябрь 2018</t>
  </si>
  <si>
    <t>ООО "РГК"</t>
  </si>
  <si>
    <t>январь 2019</t>
  </si>
  <si>
    <t>Январь-Февраль 2019</t>
  </si>
  <si>
    <t>Январь-Март 2019</t>
  </si>
  <si>
    <t>Январь-Апрель 2019</t>
  </si>
  <si>
    <t>Январь-Май 2019</t>
  </si>
  <si>
    <t>Январь-Июнь 2019</t>
  </si>
  <si>
    <t>Январь-Июль 2019</t>
  </si>
  <si>
    <t>Январь-Август 2019</t>
  </si>
  <si>
    <t>Январь-Сентябрь 2019</t>
  </si>
  <si>
    <t>Январь-Октябрь 2019</t>
  </si>
  <si>
    <t>Январь-Ноябрь 2019</t>
  </si>
  <si>
    <t>Январь-Декабрь 2019</t>
  </si>
  <si>
    <t>ООО "Хоста" № 333</t>
  </si>
  <si>
    <t>ООО "Хоста" № 334</t>
  </si>
  <si>
    <t>ООО «Динск-Сахар»</t>
  </si>
  <si>
    <t>Январь-Декабрь 2021</t>
  </si>
  <si>
    <t>ООО «ВИЭ» (СЭС Адыгейская)</t>
  </si>
  <si>
    <t>ООО «ВИЭ» (СЭС Шовгеновская)</t>
  </si>
  <si>
    <t xml:space="preserve"> ООО "Павловский сахарный завод"</t>
  </si>
  <si>
    <t>АО "Каневсксахар"</t>
  </si>
  <si>
    <t>АО фирма «Агрокомплекс» им. Н.И. Ткачева</t>
  </si>
</sst>
</file>

<file path=xl/styles.xml><?xml version="1.0" encoding="utf-8"?>
<styleSheet xmlns="http://schemas.openxmlformats.org/spreadsheetml/2006/main">
  <numFmts count="8">
    <numFmt numFmtId="164" formatCode="#,##0.00000"/>
    <numFmt numFmtId="165" formatCode="0.00000"/>
    <numFmt numFmtId="166" formatCode="#,##0.000"/>
    <numFmt numFmtId="167" formatCode="0.000"/>
    <numFmt numFmtId="168" formatCode="[$-419]mmmm\ yyyy;@"/>
    <numFmt numFmtId="169" formatCode="#,##0.000000"/>
    <numFmt numFmtId="170" formatCode="#,##0.0000"/>
    <numFmt numFmtId="171" formatCode="#,##0.0000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1">
    <xf numFmtId="0" fontId="0" fillId="0" borderId="0" xfId="0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2" borderId="9" xfId="0" applyFont="1" applyFill="1" applyBorder="1"/>
    <xf numFmtId="14" fontId="1" fillId="0" borderId="0" xfId="0" applyNumberFormat="1" applyFont="1"/>
    <xf numFmtId="0" fontId="1" fillId="0" borderId="9" xfId="0" applyFont="1" applyBorder="1" applyAlignment="1">
      <alignment horizontal="right"/>
    </xf>
    <xf numFmtId="0" fontId="1" fillId="0" borderId="11" xfId="0" applyFont="1" applyBorder="1"/>
    <xf numFmtId="3" fontId="0" fillId="0" borderId="0" xfId="0" applyNumberFormat="1"/>
    <xf numFmtId="4" fontId="0" fillId="0" borderId="0" xfId="0" applyNumberFormat="1"/>
    <xf numFmtId="0" fontId="1" fillId="0" borderId="11" xfId="0" applyFont="1" applyBorder="1" applyAlignment="1">
      <alignment horizontal="right"/>
    </xf>
    <xf numFmtId="0" fontId="1" fillId="0" borderId="14" xfId="0" applyFont="1" applyBorder="1"/>
    <xf numFmtId="0" fontId="1" fillId="0" borderId="13" xfId="0" applyFont="1" applyBorder="1"/>
    <xf numFmtId="0" fontId="1" fillId="0" borderId="17" xfId="0" applyFont="1" applyBorder="1" applyAlignment="1">
      <alignment horizontal="right"/>
    </xf>
    <xf numFmtId="0" fontId="1" fillId="0" borderId="13" xfId="0" applyFont="1" applyBorder="1" applyAlignment="1">
      <alignment wrapText="1"/>
    </xf>
    <xf numFmtId="4" fontId="4" fillId="2" borderId="9" xfId="0" applyNumberFormat="1" applyFont="1" applyFill="1" applyBorder="1"/>
    <xf numFmtId="0" fontId="1" fillId="0" borderId="13" xfId="0" applyFont="1" applyBorder="1" applyAlignment="1">
      <alignment horizontal="right"/>
    </xf>
    <xf numFmtId="164" fontId="0" fillId="0" borderId="0" xfId="0" applyNumberFormat="1"/>
    <xf numFmtId="0" fontId="1" fillId="4" borderId="14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7" xfId="0" applyFont="1" applyFill="1" applyBorder="1" applyAlignment="1">
      <alignment horizontal="right"/>
    </xf>
    <xf numFmtId="49" fontId="0" fillId="4" borderId="24" xfId="0" applyNumberFormat="1" applyFill="1" applyBorder="1" applyAlignment="1">
      <alignment horizontal="center" vertical="center"/>
    </xf>
    <xf numFmtId="49" fontId="0" fillId="4" borderId="25" xfId="0" applyNumberFormat="1" applyFill="1" applyBorder="1" applyAlignment="1">
      <alignment horizontal="center" vertical="center"/>
    </xf>
    <xf numFmtId="49" fontId="0" fillId="4" borderId="26" xfId="0" applyNumberForma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2" borderId="25" xfId="0" applyFill="1" applyBorder="1"/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4" fillId="0" borderId="30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/>
    </xf>
    <xf numFmtId="0" fontId="0" fillId="2" borderId="27" xfId="0" applyFill="1" applyBorder="1"/>
    <xf numFmtId="0" fontId="4" fillId="2" borderId="11" xfId="0" applyFont="1" applyFill="1" applyBorder="1"/>
    <xf numFmtId="3" fontId="4" fillId="2" borderId="11" xfId="0" applyNumberFormat="1" applyFont="1" applyFill="1" applyBorder="1"/>
    <xf numFmtId="164" fontId="4" fillId="2" borderId="20" xfId="0" applyNumberFormat="1" applyFont="1" applyFill="1" applyBorder="1"/>
    <xf numFmtId="0" fontId="1" fillId="0" borderId="14" xfId="0" applyFont="1" applyBorder="1" applyAlignment="1">
      <alignment horizontal="left"/>
    </xf>
    <xf numFmtId="1" fontId="3" fillId="6" borderId="17" xfId="0" applyNumberFormat="1" applyFont="1" applyFill="1" applyBorder="1" applyAlignment="1">
      <alignment horizontal="right"/>
    </xf>
    <xf numFmtId="2" fontId="3" fillId="6" borderId="17" xfId="0" applyNumberFormat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1" fillId="0" borderId="21" xfId="0" applyFont="1" applyBorder="1" applyAlignment="1">
      <alignment horizontal="left"/>
    </xf>
    <xf numFmtId="4" fontId="2" fillId="4" borderId="14" xfId="0" applyNumberFormat="1" applyFont="1" applyFill="1" applyBorder="1" applyAlignment="1">
      <alignment horizontal="right"/>
    </xf>
    <xf numFmtId="164" fontId="2" fillId="4" borderId="15" xfId="0" applyNumberFormat="1" applyFont="1" applyFill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" fontId="2" fillId="3" borderId="17" xfId="0" applyNumberFormat="1" applyFont="1" applyFill="1" applyBorder="1" applyAlignment="1">
      <alignment horizontal="right"/>
    </xf>
    <xf numFmtId="1" fontId="2" fillId="4" borderId="14" xfId="0" applyNumberFormat="1" applyFont="1" applyFill="1" applyBorder="1" applyAlignment="1">
      <alignment horizontal="right"/>
    </xf>
    <xf numFmtId="1" fontId="2" fillId="4" borderId="15" xfId="0" applyNumberFormat="1" applyFont="1" applyFill="1" applyBorder="1" applyAlignment="1">
      <alignment horizontal="right"/>
    </xf>
    <xf numFmtId="3" fontId="2" fillId="5" borderId="13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" fontId="2" fillId="6" borderId="17" xfId="0" applyNumberFormat="1" applyFont="1" applyFill="1" applyBorder="1" applyAlignment="1">
      <alignment horizontal="right"/>
    </xf>
    <xf numFmtId="164" fontId="2" fillId="6" borderId="18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right"/>
    </xf>
    <xf numFmtId="1" fontId="2" fillId="3" borderId="17" xfId="0" applyNumberFormat="1" applyFont="1" applyFill="1" applyBorder="1" applyAlignment="1">
      <alignment horizontal="right"/>
    </xf>
    <xf numFmtId="1" fontId="2" fillId="3" borderId="18" xfId="0" applyNumberFormat="1" applyFont="1" applyFill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4" fontId="2" fillId="3" borderId="21" xfId="0" applyNumberFormat="1" applyFont="1" applyFill="1" applyBorder="1" applyAlignment="1">
      <alignment horizontal="right"/>
    </xf>
    <xf numFmtId="3" fontId="2" fillId="0" borderId="13" xfId="0" applyNumberFormat="1" applyFont="1" applyFill="1" applyBorder="1" applyAlignment="1">
      <alignment horizontal="right" vertical="center"/>
    </xf>
    <xf numFmtId="164" fontId="2" fillId="0" borderId="23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/>
    </xf>
    <xf numFmtId="4" fontId="2" fillId="3" borderId="11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" fontId="3" fillId="6" borderId="19" xfId="0" applyNumberFormat="1" applyFont="1" applyFill="1" applyBorder="1" applyAlignment="1">
      <alignment horizontal="right"/>
    </xf>
    <xf numFmtId="2" fontId="3" fillId="0" borderId="14" xfId="0" applyNumberFormat="1" applyFont="1" applyFill="1" applyBorder="1" applyAlignment="1">
      <alignment horizontal="right"/>
    </xf>
    <xf numFmtId="165" fontId="3" fillId="0" borderId="15" xfId="0" applyNumberFormat="1" applyFont="1" applyFill="1" applyBorder="1" applyAlignment="1">
      <alignment horizontal="right"/>
    </xf>
    <xf numFmtId="166" fontId="2" fillId="3" borderId="17" xfId="0" applyNumberFormat="1" applyFont="1" applyFill="1" applyBorder="1" applyAlignment="1">
      <alignment horizontal="right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65" fontId="3" fillId="0" borderId="14" xfId="0" applyNumberFormat="1" applyFont="1" applyFill="1" applyBorder="1" applyAlignment="1">
      <alignment horizontal="right"/>
    </xf>
    <xf numFmtId="165" fontId="3" fillId="6" borderId="17" xfId="0" applyNumberFormat="1" applyFont="1" applyFill="1" applyBorder="1" applyAlignment="1">
      <alignment horizontal="right"/>
    </xf>
    <xf numFmtId="4" fontId="2" fillId="3" borderId="13" xfId="0" applyNumberFormat="1" applyFont="1" applyFill="1" applyBorder="1" applyAlignment="1">
      <alignment horizontal="right"/>
    </xf>
    <xf numFmtId="166" fontId="2" fillId="5" borderId="13" xfId="0" applyNumberFormat="1" applyFont="1" applyFill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166" fontId="4" fillId="2" borderId="11" xfId="0" applyNumberFormat="1" applyFont="1" applyFill="1" applyBorder="1"/>
    <xf numFmtId="164" fontId="4" fillId="2" borderId="11" xfId="0" applyNumberFormat="1" applyFont="1" applyFill="1" applyBorder="1"/>
    <xf numFmtId="0" fontId="2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49" fontId="0" fillId="0" borderId="24" xfId="0" applyNumberFormat="1" applyFill="1" applyBorder="1" applyAlignment="1">
      <alignment horizontal="center" vertical="center"/>
    </xf>
    <xf numFmtId="4" fontId="2" fillId="3" borderId="19" xfId="0" applyNumberFormat="1" applyFont="1" applyFill="1" applyBorder="1" applyAlignment="1">
      <alignment horizontal="right"/>
    </xf>
    <xf numFmtId="164" fontId="2" fillId="3" borderId="17" xfId="0" applyNumberFormat="1" applyFont="1" applyFill="1" applyBorder="1" applyAlignment="1">
      <alignment horizontal="right"/>
    </xf>
    <xf numFmtId="166" fontId="4" fillId="2" borderId="9" xfId="0" applyNumberFormat="1" applyFont="1" applyFill="1" applyBorder="1"/>
    <xf numFmtId="166" fontId="2" fillId="3" borderId="13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right"/>
    </xf>
    <xf numFmtId="167" fontId="3" fillId="6" borderId="22" xfId="0" applyNumberFormat="1" applyFont="1" applyFill="1" applyBorder="1" applyAlignment="1">
      <alignment horizontal="right"/>
    </xf>
    <xf numFmtId="1" fontId="3" fillId="0" borderId="11" xfId="0" applyNumberFormat="1" applyFont="1" applyFill="1" applyBorder="1" applyAlignment="1">
      <alignment horizontal="right"/>
    </xf>
    <xf numFmtId="167" fontId="3" fillId="6" borderId="19" xfId="0" applyNumberFormat="1" applyFont="1" applyFill="1" applyBorder="1" applyAlignment="1">
      <alignment horizontal="right"/>
    </xf>
    <xf numFmtId="0" fontId="4" fillId="0" borderId="38" xfId="0" applyFont="1" applyBorder="1" applyAlignment="1">
      <alignment horizontal="right" vertical="center"/>
    </xf>
    <xf numFmtId="2" fontId="3" fillId="0" borderId="39" xfId="0" applyNumberFormat="1" applyFont="1" applyFill="1" applyBorder="1" applyAlignment="1">
      <alignment horizontal="right"/>
    </xf>
    <xf numFmtId="2" fontId="3" fillId="0" borderId="40" xfId="0" applyNumberFormat="1" applyFont="1" applyFill="1" applyBorder="1" applyAlignment="1">
      <alignment horizontal="right"/>
    </xf>
    <xf numFmtId="2" fontId="3" fillId="6" borderId="41" xfId="0" applyNumberFormat="1" applyFont="1" applyFill="1" applyBorder="1" applyAlignment="1">
      <alignment horizontal="right"/>
    </xf>
    <xf numFmtId="3" fontId="3" fillId="0" borderId="42" xfId="0" applyNumberFormat="1" applyFont="1" applyFill="1" applyBorder="1" applyAlignment="1">
      <alignment horizontal="right"/>
    </xf>
    <xf numFmtId="0" fontId="3" fillId="0" borderId="39" xfId="0" applyFont="1" applyFill="1" applyBorder="1" applyAlignment="1">
      <alignment horizontal="right"/>
    </xf>
    <xf numFmtId="2" fontId="3" fillId="6" borderId="43" xfId="0" applyNumberFormat="1" applyFont="1" applyFill="1" applyBorder="1" applyAlignment="1">
      <alignment horizontal="right"/>
    </xf>
    <xf numFmtId="3" fontId="2" fillId="0" borderId="40" xfId="0" applyNumberFormat="1" applyFont="1" applyBorder="1" applyAlignment="1">
      <alignment horizontal="right"/>
    </xf>
    <xf numFmtId="3" fontId="2" fillId="0" borderId="42" xfId="0" applyNumberFormat="1" applyFont="1" applyBorder="1" applyAlignment="1">
      <alignment horizontal="right"/>
    </xf>
    <xf numFmtId="166" fontId="2" fillId="3" borderId="43" xfId="0" applyNumberFormat="1" applyFont="1" applyFill="1" applyBorder="1" applyAlignment="1">
      <alignment horizontal="right"/>
    </xf>
    <xf numFmtId="4" fontId="2" fillId="4" borderId="39" xfId="0" applyNumberFormat="1" applyFont="1" applyFill="1" applyBorder="1" applyAlignment="1">
      <alignment horizontal="right"/>
    </xf>
    <xf numFmtId="1" fontId="2" fillId="4" borderId="39" xfId="0" applyNumberFormat="1" applyFont="1" applyFill="1" applyBorder="1" applyAlignment="1">
      <alignment horizontal="right"/>
    </xf>
    <xf numFmtId="1" fontId="3" fillId="6" borderId="43" xfId="0" applyNumberFormat="1" applyFont="1" applyFill="1" applyBorder="1" applyAlignment="1">
      <alignment horizontal="right"/>
    </xf>
    <xf numFmtId="3" fontId="2" fillId="5" borderId="44" xfId="0" applyNumberFormat="1" applyFont="1" applyFill="1" applyBorder="1" applyAlignment="1">
      <alignment horizontal="right"/>
    </xf>
    <xf numFmtId="4" fontId="2" fillId="0" borderId="42" xfId="0" applyNumberFormat="1" applyFont="1" applyFill="1" applyBorder="1" applyAlignment="1">
      <alignment horizontal="right"/>
    </xf>
    <xf numFmtId="4" fontId="2" fillId="6" borderId="43" xfId="0" applyNumberFormat="1" applyFont="1" applyFill="1" applyBorder="1" applyAlignment="1">
      <alignment horizontal="right"/>
    </xf>
    <xf numFmtId="3" fontId="2" fillId="0" borderId="39" xfId="0" applyNumberFormat="1" applyFont="1" applyBorder="1" applyAlignment="1">
      <alignment horizontal="right"/>
    </xf>
    <xf numFmtId="1" fontId="2" fillId="3" borderId="43" xfId="0" applyNumberFormat="1" applyFont="1" applyFill="1" applyBorder="1" applyAlignment="1">
      <alignment horizontal="right"/>
    </xf>
    <xf numFmtId="4" fontId="2" fillId="0" borderId="44" xfId="0" applyNumberFormat="1" applyFont="1" applyBorder="1" applyAlignment="1">
      <alignment horizontal="right"/>
    </xf>
    <xf numFmtId="4" fontId="2" fillId="3" borderId="44" xfId="0" applyNumberFormat="1" applyFont="1" applyFill="1" applyBorder="1" applyAlignment="1">
      <alignment horizontal="right"/>
    </xf>
    <xf numFmtId="4" fontId="2" fillId="3" borderId="43" xfId="0" applyNumberFormat="1" applyFont="1" applyFill="1" applyBorder="1" applyAlignment="1">
      <alignment horizontal="right"/>
    </xf>
    <xf numFmtId="3" fontId="2" fillId="0" borderId="44" xfId="0" applyNumberFormat="1" applyFont="1" applyFill="1" applyBorder="1" applyAlignment="1">
      <alignment horizontal="right" vertical="center"/>
    </xf>
    <xf numFmtId="4" fontId="2" fillId="3" borderId="41" xfId="0" applyNumberFormat="1" applyFont="1" applyFill="1" applyBorder="1" applyAlignment="1">
      <alignment horizontal="right"/>
    </xf>
    <xf numFmtId="4" fontId="2" fillId="3" borderId="42" xfId="0" applyNumberFormat="1" applyFont="1" applyFill="1" applyBorder="1" applyAlignment="1">
      <alignment horizontal="right"/>
    </xf>
    <xf numFmtId="4" fontId="2" fillId="0" borderId="40" xfId="0" applyNumberFormat="1" applyFont="1" applyFill="1" applyBorder="1" applyAlignment="1">
      <alignment horizontal="right"/>
    </xf>
    <xf numFmtId="3" fontId="4" fillId="2" borderId="40" xfId="0" applyNumberFormat="1" applyFont="1" applyFill="1" applyBorder="1"/>
    <xf numFmtId="4" fontId="4" fillId="2" borderId="42" xfId="0" applyNumberFormat="1" applyFont="1" applyFill="1" applyBorder="1"/>
    <xf numFmtId="0" fontId="3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165" fontId="3" fillId="0" borderId="48" xfId="0" applyNumberFormat="1" applyFont="1" applyFill="1" applyBorder="1" applyAlignment="1">
      <alignment horizontal="right"/>
    </xf>
    <xf numFmtId="3" fontId="2" fillId="0" borderId="49" xfId="0" applyNumberFormat="1" applyFont="1" applyBorder="1" applyAlignment="1">
      <alignment horizontal="right"/>
    </xf>
    <xf numFmtId="167" fontId="3" fillId="6" borderId="50" xfId="0" applyNumberFormat="1" applyFont="1" applyFill="1" applyBorder="1" applyAlignment="1">
      <alignment horizontal="right"/>
    </xf>
    <xf numFmtId="0" fontId="3" fillId="0" borderId="48" xfId="0" applyFont="1" applyFill="1" applyBorder="1" applyAlignment="1">
      <alignment horizontal="right"/>
    </xf>
    <xf numFmtId="4" fontId="2" fillId="4" borderId="48" xfId="0" applyNumberFormat="1" applyFont="1" applyFill="1" applyBorder="1" applyAlignment="1">
      <alignment horizontal="right"/>
    </xf>
    <xf numFmtId="1" fontId="2" fillId="4" borderId="48" xfId="0" applyNumberFormat="1" applyFont="1" applyFill="1" applyBorder="1" applyAlignment="1">
      <alignment horizontal="right"/>
    </xf>
    <xf numFmtId="3" fontId="2" fillId="5" borderId="51" xfId="0" applyNumberFormat="1" applyFont="1" applyFill="1" applyBorder="1" applyAlignment="1">
      <alignment horizontal="right"/>
    </xf>
    <xf numFmtId="2" fontId="3" fillId="0" borderId="48" xfId="0" applyNumberFormat="1" applyFont="1" applyFill="1" applyBorder="1" applyAlignment="1">
      <alignment horizontal="right"/>
    </xf>
    <xf numFmtId="4" fontId="2" fillId="0" borderId="49" xfId="0" applyNumberFormat="1" applyFont="1" applyFill="1" applyBorder="1" applyAlignment="1">
      <alignment horizontal="right"/>
    </xf>
    <xf numFmtId="4" fontId="2" fillId="6" borderId="52" xfId="0" applyNumberFormat="1" applyFont="1" applyFill="1" applyBorder="1" applyAlignment="1">
      <alignment horizontal="right"/>
    </xf>
    <xf numFmtId="3" fontId="2" fillId="0" borderId="48" xfId="0" applyNumberFormat="1" applyFont="1" applyBorder="1" applyAlignment="1">
      <alignment horizontal="right"/>
    </xf>
    <xf numFmtId="1" fontId="2" fillId="3" borderId="52" xfId="0" applyNumberFormat="1" applyFont="1" applyFill="1" applyBorder="1" applyAlignment="1">
      <alignment horizontal="right"/>
    </xf>
    <xf numFmtId="3" fontId="2" fillId="0" borderId="51" xfId="0" applyNumberFormat="1" applyFont="1" applyFill="1" applyBorder="1" applyAlignment="1">
      <alignment horizontal="right" vertical="center"/>
    </xf>
    <xf numFmtId="3" fontId="4" fillId="2" borderId="53" xfId="0" applyNumberFormat="1" applyFont="1" applyFill="1" applyBorder="1"/>
    <xf numFmtId="166" fontId="4" fillId="2" borderId="49" xfId="0" applyNumberFormat="1" applyFont="1" applyFill="1" applyBorder="1"/>
    <xf numFmtId="0" fontId="4" fillId="0" borderId="5" xfId="0" applyFont="1" applyBorder="1" applyAlignment="1">
      <alignment horizontal="right" vertical="center"/>
    </xf>
    <xf numFmtId="0" fontId="4" fillId="0" borderId="31" xfId="0" applyFont="1" applyBorder="1" applyAlignment="1">
      <alignment horizontal="right" vertical="center"/>
    </xf>
    <xf numFmtId="2" fontId="3" fillId="0" borderId="24" xfId="0" applyNumberFormat="1" applyFont="1" applyFill="1" applyBorder="1" applyAlignment="1">
      <alignment horizontal="right"/>
    </xf>
    <xf numFmtId="2" fontId="3" fillId="0" borderId="15" xfId="0" applyNumberFormat="1" applyFont="1" applyFill="1" applyBorder="1" applyAlignment="1">
      <alignment horizontal="right"/>
    </xf>
    <xf numFmtId="2" fontId="3" fillId="0" borderId="20" xfId="0" applyNumberFormat="1" applyFont="1" applyFill="1" applyBorder="1" applyAlignment="1">
      <alignment horizontal="right"/>
    </xf>
    <xf numFmtId="2" fontId="3" fillId="6" borderId="29" xfId="0" applyNumberFormat="1" applyFont="1" applyFill="1" applyBorder="1" applyAlignment="1">
      <alignment horizontal="right"/>
    </xf>
    <xf numFmtId="2" fontId="3" fillId="6" borderId="22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25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166" fontId="2" fillId="3" borderId="29" xfId="0" applyNumberFormat="1" applyFont="1" applyFill="1" applyBorder="1" applyAlignment="1">
      <alignment horizontal="right"/>
    </xf>
    <xf numFmtId="166" fontId="2" fillId="3" borderId="22" xfId="0" applyNumberFormat="1" applyFont="1" applyFill="1" applyBorder="1" applyAlignment="1">
      <alignment horizontal="right"/>
    </xf>
    <xf numFmtId="4" fontId="2" fillId="4" borderId="24" xfId="0" applyNumberFormat="1" applyFont="1" applyFill="1" applyBorder="1" applyAlignment="1">
      <alignment horizontal="right"/>
    </xf>
    <xf numFmtId="4" fontId="2" fillId="4" borderId="15" xfId="0" applyNumberFormat="1" applyFont="1" applyFill="1" applyBorder="1" applyAlignment="1">
      <alignment horizontal="right"/>
    </xf>
    <xf numFmtId="1" fontId="2" fillId="4" borderId="24" xfId="0" applyNumberFormat="1" applyFont="1" applyFill="1" applyBorder="1" applyAlignment="1">
      <alignment horizontal="right"/>
    </xf>
    <xf numFmtId="1" fontId="3" fillId="6" borderId="22" xfId="0" applyNumberFormat="1" applyFont="1" applyFill="1" applyBorder="1" applyAlignment="1">
      <alignment horizontal="right"/>
    </xf>
    <xf numFmtId="3" fontId="2" fillId="5" borderId="28" xfId="0" applyNumberFormat="1" applyFont="1" applyFill="1" applyBorder="1" applyAlignment="1">
      <alignment horizontal="right"/>
    </xf>
    <xf numFmtId="3" fontId="2" fillId="5" borderId="23" xfId="0" applyNumberFormat="1" applyFont="1" applyFill="1" applyBorder="1" applyAlignment="1">
      <alignment horizontal="right"/>
    </xf>
    <xf numFmtId="4" fontId="2" fillId="0" borderId="25" xfId="0" applyNumberFormat="1" applyFont="1" applyFill="1" applyBorder="1" applyAlignment="1">
      <alignment horizontal="right"/>
    </xf>
    <xf numFmtId="4" fontId="2" fillId="0" borderId="16" xfId="0" applyNumberFormat="1" applyFont="1" applyFill="1" applyBorder="1" applyAlignment="1">
      <alignment horizontal="right"/>
    </xf>
    <xf numFmtId="4" fontId="2" fillId="6" borderId="26" xfId="0" applyNumberFormat="1" applyFont="1" applyFill="1" applyBorder="1" applyAlignment="1">
      <alignment horizontal="right"/>
    </xf>
    <xf numFmtId="4" fontId="2" fillId="6" borderId="18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1" fontId="2" fillId="3" borderId="26" xfId="0" applyNumberFormat="1" applyFont="1" applyFill="1" applyBorder="1" applyAlignment="1">
      <alignment horizontal="right"/>
    </xf>
    <xf numFmtId="4" fontId="2" fillId="0" borderId="28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2" fillId="3" borderId="28" xfId="0" applyNumberFormat="1" applyFont="1" applyFill="1" applyBorder="1" applyAlignment="1">
      <alignment horizontal="right"/>
    </xf>
    <xf numFmtId="4" fontId="2" fillId="3" borderId="23" xfId="0" applyNumberFormat="1" applyFont="1" applyFill="1" applyBorder="1" applyAlignment="1">
      <alignment horizontal="right"/>
    </xf>
    <xf numFmtId="4" fontId="2" fillId="3" borderId="29" xfId="0" applyNumberFormat="1" applyFont="1" applyFill="1" applyBorder="1" applyAlignment="1">
      <alignment horizontal="right"/>
    </xf>
    <xf numFmtId="4" fontId="2" fillId="3" borderId="22" xfId="0" applyNumberFormat="1" applyFont="1" applyFill="1" applyBorder="1" applyAlignment="1">
      <alignment horizontal="right"/>
    </xf>
    <xf numFmtId="3" fontId="2" fillId="0" borderId="28" xfId="0" applyNumberFormat="1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horizontal="right" vertical="center"/>
    </xf>
    <xf numFmtId="4" fontId="2" fillId="3" borderId="25" xfId="0" applyNumberFormat="1" applyFont="1" applyFill="1" applyBorder="1" applyAlignment="1">
      <alignment horizontal="right"/>
    </xf>
    <xf numFmtId="4" fontId="2" fillId="3" borderId="16" xfId="0" applyNumberFormat="1" applyFont="1" applyFill="1" applyBorder="1" applyAlignment="1">
      <alignment horizontal="right"/>
    </xf>
    <xf numFmtId="4" fontId="2" fillId="0" borderId="27" xfId="0" applyNumberFormat="1" applyFont="1" applyFill="1" applyBorder="1" applyAlignment="1">
      <alignment horizontal="right"/>
    </xf>
    <xf numFmtId="4" fontId="2" fillId="0" borderId="20" xfId="0" applyNumberFormat="1" applyFont="1" applyFill="1" applyBorder="1" applyAlignment="1">
      <alignment horizontal="right"/>
    </xf>
    <xf numFmtId="3" fontId="4" fillId="2" borderId="27" xfId="0" applyNumberFormat="1" applyFont="1" applyFill="1" applyBorder="1"/>
    <xf numFmtId="3" fontId="4" fillId="2" borderId="20" xfId="0" applyNumberFormat="1" applyFont="1" applyFill="1" applyBorder="1"/>
    <xf numFmtId="4" fontId="4" fillId="2" borderId="26" xfId="0" applyNumberFormat="1" applyFont="1" applyFill="1" applyBorder="1"/>
    <xf numFmtId="4" fontId="4" fillId="2" borderId="18" xfId="0" applyNumberFormat="1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4" fillId="0" borderId="37" xfId="0" applyFont="1" applyBorder="1" applyAlignment="1">
      <alignment horizontal="right" vertical="center"/>
    </xf>
    <xf numFmtId="2" fontId="3" fillId="0" borderId="55" xfId="0" applyNumberFormat="1" applyFont="1" applyFill="1" applyBorder="1" applyAlignment="1">
      <alignment horizontal="right"/>
    </xf>
    <xf numFmtId="2" fontId="3" fillId="0" borderId="56" xfId="0" applyNumberFormat="1" applyFont="1" applyFill="1" applyBorder="1" applyAlignment="1">
      <alignment horizontal="right"/>
    </xf>
    <xf numFmtId="2" fontId="3" fillId="6" borderId="57" xfId="0" applyNumberFormat="1" applyFont="1" applyFill="1" applyBorder="1" applyAlignment="1">
      <alignment horizontal="right"/>
    </xf>
    <xf numFmtId="3" fontId="3" fillId="0" borderId="58" xfId="0" applyNumberFormat="1" applyFont="1" applyFill="1" applyBorder="1" applyAlignment="1">
      <alignment horizontal="right"/>
    </xf>
    <xf numFmtId="0" fontId="3" fillId="0" borderId="55" xfId="0" applyFont="1" applyFill="1" applyBorder="1" applyAlignment="1">
      <alignment horizontal="right"/>
    </xf>
    <xf numFmtId="3" fontId="2" fillId="0" borderId="56" xfId="0" applyNumberFormat="1" applyFont="1" applyBorder="1" applyAlignment="1">
      <alignment horizontal="right"/>
    </xf>
    <xf numFmtId="3" fontId="2" fillId="0" borderId="58" xfId="0" applyNumberFormat="1" applyFont="1" applyBorder="1" applyAlignment="1">
      <alignment horizontal="right"/>
    </xf>
    <xf numFmtId="166" fontId="2" fillId="3" borderId="57" xfId="0" applyNumberFormat="1" applyFont="1" applyFill="1" applyBorder="1" applyAlignment="1">
      <alignment horizontal="right"/>
    </xf>
    <xf numFmtId="4" fontId="2" fillId="4" borderId="55" xfId="0" applyNumberFormat="1" applyFont="1" applyFill="1" applyBorder="1" applyAlignment="1">
      <alignment horizontal="right"/>
    </xf>
    <xf numFmtId="1" fontId="2" fillId="4" borderId="55" xfId="0" applyNumberFormat="1" applyFont="1" applyFill="1" applyBorder="1" applyAlignment="1">
      <alignment horizontal="right"/>
    </xf>
    <xf numFmtId="1" fontId="3" fillId="6" borderId="57" xfId="0" applyNumberFormat="1" applyFont="1" applyFill="1" applyBorder="1" applyAlignment="1">
      <alignment horizontal="right"/>
    </xf>
    <xf numFmtId="3" fontId="2" fillId="5" borderId="0" xfId="0" applyNumberFormat="1" applyFont="1" applyFill="1" applyBorder="1" applyAlignment="1">
      <alignment horizontal="right"/>
    </xf>
    <xf numFmtId="4" fontId="2" fillId="0" borderId="58" xfId="0" applyNumberFormat="1" applyFont="1" applyFill="1" applyBorder="1" applyAlignment="1">
      <alignment horizontal="right"/>
    </xf>
    <xf numFmtId="4" fontId="2" fillId="6" borderId="59" xfId="0" applyNumberFormat="1" applyFont="1" applyFill="1" applyBorder="1" applyAlignment="1">
      <alignment horizontal="right"/>
    </xf>
    <xf numFmtId="3" fontId="2" fillId="0" borderId="55" xfId="0" applyNumberFormat="1" applyFont="1" applyBorder="1" applyAlignment="1">
      <alignment horizontal="right"/>
    </xf>
    <xf numFmtId="1" fontId="2" fillId="3" borderId="59" xfId="0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3" borderId="0" xfId="0" applyNumberFormat="1" applyFont="1" applyFill="1" applyBorder="1" applyAlignment="1">
      <alignment horizontal="right"/>
    </xf>
    <xf numFmtId="4" fontId="2" fillId="3" borderId="57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4" fontId="2" fillId="3" borderId="58" xfId="0" applyNumberFormat="1" applyFont="1" applyFill="1" applyBorder="1" applyAlignment="1">
      <alignment horizontal="right"/>
    </xf>
    <xf numFmtId="4" fontId="2" fillId="0" borderId="56" xfId="0" applyNumberFormat="1" applyFont="1" applyFill="1" applyBorder="1" applyAlignment="1">
      <alignment horizontal="right"/>
    </xf>
    <xf numFmtId="165" fontId="3" fillId="0" borderId="24" xfId="0" applyNumberFormat="1" applyFont="1" applyFill="1" applyBorder="1" applyAlignment="1">
      <alignment horizontal="right"/>
    </xf>
    <xf numFmtId="167" fontId="3" fillId="6" borderId="29" xfId="0" applyNumberFormat="1" applyFont="1" applyFill="1" applyBorder="1" applyAlignment="1">
      <alignment horizontal="right"/>
    </xf>
    <xf numFmtId="166" fontId="2" fillId="5" borderId="23" xfId="0" applyNumberFormat="1" applyFont="1" applyFill="1" applyBorder="1" applyAlignment="1">
      <alignment horizontal="right"/>
    </xf>
    <xf numFmtId="166" fontId="4" fillId="2" borderId="26" xfId="0" applyNumberFormat="1" applyFont="1" applyFill="1" applyBorder="1"/>
    <xf numFmtId="166" fontId="4" fillId="2" borderId="18" xfId="0" applyNumberFormat="1" applyFont="1" applyFill="1" applyBorder="1"/>
    <xf numFmtId="1" fontId="3" fillId="0" borderId="56" xfId="0" applyNumberFormat="1" applyFont="1" applyFill="1" applyBorder="1" applyAlignment="1">
      <alignment horizontal="right"/>
    </xf>
    <xf numFmtId="167" fontId="3" fillId="6" borderId="57" xfId="0" applyNumberFormat="1" applyFont="1" applyFill="1" applyBorder="1" applyAlignment="1">
      <alignment horizontal="right"/>
    </xf>
    <xf numFmtId="4" fontId="4" fillId="2" borderId="43" xfId="0" applyNumberFormat="1" applyFont="1" applyFill="1" applyBorder="1"/>
    <xf numFmtId="0" fontId="2" fillId="0" borderId="6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2" fontId="3" fillId="0" borderId="61" xfId="0" applyNumberFormat="1" applyFont="1" applyFill="1" applyBorder="1" applyAlignment="1">
      <alignment horizontal="right"/>
    </xf>
    <xf numFmtId="2" fontId="3" fillId="0" borderId="62" xfId="0" applyNumberFormat="1" applyFont="1" applyFill="1" applyBorder="1" applyAlignment="1">
      <alignment horizontal="right"/>
    </xf>
    <xf numFmtId="2" fontId="3" fillId="0" borderId="63" xfId="0" applyNumberFormat="1" applyFont="1" applyFill="1" applyBorder="1" applyAlignment="1">
      <alignment horizontal="right"/>
    </xf>
    <xf numFmtId="2" fontId="3" fillId="0" borderId="64" xfId="0" applyNumberFormat="1" applyFont="1" applyFill="1" applyBorder="1" applyAlignment="1">
      <alignment horizontal="right"/>
    </xf>
    <xf numFmtId="2" fontId="3" fillId="6" borderId="65" xfId="0" applyNumberFormat="1" applyFont="1" applyFill="1" applyBorder="1" applyAlignment="1">
      <alignment horizontal="right"/>
    </xf>
    <xf numFmtId="2" fontId="3" fillId="6" borderId="66" xfId="0" applyNumberFormat="1" applyFont="1" applyFill="1" applyBorder="1" applyAlignment="1">
      <alignment horizontal="right"/>
    </xf>
    <xf numFmtId="3" fontId="3" fillId="0" borderId="67" xfId="0" applyNumberFormat="1" applyFont="1" applyFill="1" applyBorder="1" applyAlignment="1">
      <alignment horizontal="right"/>
    </xf>
    <xf numFmtId="3" fontId="3" fillId="0" borderId="68" xfId="0" applyNumberFormat="1" applyFont="1" applyFill="1" applyBorder="1" applyAlignment="1">
      <alignment horizontal="right"/>
    </xf>
    <xf numFmtId="0" fontId="3" fillId="0" borderId="61" xfId="0" applyFont="1" applyFill="1" applyBorder="1" applyAlignment="1">
      <alignment horizontal="right"/>
    </xf>
    <xf numFmtId="0" fontId="3" fillId="0" borderId="62" xfId="0" applyFont="1" applyFill="1" applyBorder="1" applyAlignment="1">
      <alignment horizontal="right"/>
    </xf>
    <xf numFmtId="3" fontId="2" fillId="0" borderId="63" xfId="0" applyNumberFormat="1" applyFont="1" applyBorder="1" applyAlignment="1">
      <alignment horizontal="right"/>
    </xf>
    <xf numFmtId="3" fontId="2" fillId="0" borderId="64" xfId="0" applyNumberFormat="1" applyFont="1" applyBorder="1" applyAlignment="1">
      <alignment horizontal="right"/>
    </xf>
    <xf numFmtId="3" fontId="2" fillId="0" borderId="67" xfId="0" applyNumberFormat="1" applyFont="1" applyBorder="1" applyAlignment="1">
      <alignment horizontal="right"/>
    </xf>
    <xf numFmtId="3" fontId="2" fillId="0" borderId="68" xfId="0" applyNumberFormat="1" applyFont="1" applyBorder="1" applyAlignment="1">
      <alignment horizontal="right"/>
    </xf>
    <xf numFmtId="166" fontId="2" fillId="3" borderId="65" xfId="0" applyNumberFormat="1" applyFont="1" applyFill="1" applyBorder="1" applyAlignment="1">
      <alignment horizontal="right"/>
    </xf>
    <xf numFmtId="166" fontId="2" fillId="3" borderId="66" xfId="0" applyNumberFormat="1" applyFont="1" applyFill="1" applyBorder="1" applyAlignment="1">
      <alignment horizontal="right"/>
    </xf>
    <xf numFmtId="4" fontId="2" fillId="4" borderId="61" xfId="0" applyNumberFormat="1" applyFont="1" applyFill="1" applyBorder="1" applyAlignment="1">
      <alignment horizontal="right"/>
    </xf>
    <xf numFmtId="4" fontId="2" fillId="4" borderId="62" xfId="0" applyNumberFormat="1" applyFont="1" applyFill="1" applyBorder="1" applyAlignment="1">
      <alignment horizontal="right"/>
    </xf>
    <xf numFmtId="1" fontId="2" fillId="4" borderId="61" xfId="0" applyNumberFormat="1" applyFont="1" applyFill="1" applyBorder="1" applyAlignment="1">
      <alignment horizontal="right"/>
    </xf>
    <xf numFmtId="1" fontId="2" fillId="4" borderId="62" xfId="0" applyNumberFormat="1" applyFont="1" applyFill="1" applyBorder="1" applyAlignment="1">
      <alignment horizontal="right"/>
    </xf>
    <xf numFmtId="1" fontId="3" fillId="6" borderId="65" xfId="0" applyNumberFormat="1" applyFont="1" applyFill="1" applyBorder="1" applyAlignment="1">
      <alignment horizontal="right"/>
    </xf>
    <xf numFmtId="1" fontId="3" fillId="6" borderId="66" xfId="0" applyNumberFormat="1" applyFont="1" applyFill="1" applyBorder="1" applyAlignment="1">
      <alignment horizontal="right"/>
    </xf>
    <xf numFmtId="3" fontId="2" fillId="5" borderId="35" xfId="0" applyNumberFormat="1" applyFont="1" applyFill="1" applyBorder="1" applyAlignment="1">
      <alignment horizontal="right"/>
    </xf>
    <xf numFmtId="3" fontId="2" fillId="5" borderId="60" xfId="0" applyNumberFormat="1" applyFont="1" applyFill="1" applyBorder="1" applyAlignment="1">
      <alignment horizontal="right"/>
    </xf>
    <xf numFmtId="4" fontId="2" fillId="0" borderId="67" xfId="0" applyNumberFormat="1" applyFont="1" applyFill="1" applyBorder="1" applyAlignment="1">
      <alignment horizontal="right"/>
    </xf>
    <xf numFmtId="4" fontId="2" fillId="0" borderId="68" xfId="0" applyNumberFormat="1" applyFont="1" applyFill="1" applyBorder="1" applyAlignment="1">
      <alignment horizontal="right"/>
    </xf>
    <xf numFmtId="4" fontId="2" fillId="6" borderId="69" xfId="0" applyNumberFormat="1" applyFont="1" applyFill="1" applyBorder="1" applyAlignment="1">
      <alignment horizontal="right"/>
    </xf>
    <xf numFmtId="4" fontId="2" fillId="6" borderId="70" xfId="0" applyNumberFormat="1" applyFont="1" applyFill="1" applyBorder="1" applyAlignment="1">
      <alignment horizontal="right"/>
    </xf>
    <xf numFmtId="3" fontId="2" fillId="0" borderId="61" xfId="0" applyNumberFormat="1" applyFont="1" applyBorder="1" applyAlignment="1">
      <alignment horizontal="right"/>
    </xf>
    <xf numFmtId="3" fontId="2" fillId="0" borderId="62" xfId="0" applyNumberFormat="1" applyFont="1" applyBorder="1" applyAlignment="1">
      <alignment horizontal="right"/>
    </xf>
    <xf numFmtId="1" fontId="2" fillId="3" borderId="69" xfId="0" applyNumberFormat="1" applyFont="1" applyFill="1" applyBorder="1" applyAlignment="1">
      <alignment horizontal="right"/>
    </xf>
    <xf numFmtId="1" fontId="2" fillId="3" borderId="70" xfId="0" applyNumberFormat="1" applyFont="1" applyFill="1" applyBorder="1" applyAlignment="1">
      <alignment horizontal="right"/>
    </xf>
    <xf numFmtId="4" fontId="2" fillId="0" borderId="35" xfId="0" applyNumberFormat="1" applyFont="1" applyBorder="1" applyAlignment="1">
      <alignment horizontal="right"/>
    </xf>
    <xf numFmtId="4" fontId="2" fillId="0" borderId="60" xfId="0" applyNumberFormat="1" applyFont="1" applyBorder="1" applyAlignment="1">
      <alignment horizontal="right"/>
    </xf>
    <xf numFmtId="4" fontId="2" fillId="3" borderId="35" xfId="0" applyNumberFormat="1" applyFont="1" applyFill="1" applyBorder="1" applyAlignment="1">
      <alignment horizontal="right"/>
    </xf>
    <xf numFmtId="4" fontId="2" fillId="3" borderId="60" xfId="0" applyNumberFormat="1" applyFont="1" applyFill="1" applyBorder="1" applyAlignment="1">
      <alignment horizontal="right"/>
    </xf>
    <xf numFmtId="4" fontId="2" fillId="3" borderId="65" xfId="0" applyNumberFormat="1" applyFont="1" applyFill="1" applyBorder="1" applyAlignment="1">
      <alignment horizontal="right"/>
    </xf>
    <xf numFmtId="4" fontId="2" fillId="3" borderId="66" xfId="0" applyNumberFormat="1" applyFont="1" applyFill="1" applyBorder="1" applyAlignment="1">
      <alignment horizontal="right"/>
    </xf>
    <xf numFmtId="3" fontId="2" fillId="0" borderId="35" xfId="0" applyNumberFormat="1" applyFont="1" applyFill="1" applyBorder="1" applyAlignment="1">
      <alignment horizontal="right" vertical="center"/>
    </xf>
    <xf numFmtId="3" fontId="2" fillId="0" borderId="60" xfId="0" applyNumberFormat="1" applyFont="1" applyFill="1" applyBorder="1" applyAlignment="1">
      <alignment horizontal="right" vertical="center"/>
    </xf>
    <xf numFmtId="4" fontId="2" fillId="0" borderId="63" xfId="0" applyNumberFormat="1" applyFont="1" applyFill="1" applyBorder="1" applyAlignment="1">
      <alignment horizontal="right"/>
    </xf>
    <xf numFmtId="4" fontId="2" fillId="0" borderId="64" xfId="0" applyNumberFormat="1" applyFont="1" applyFill="1" applyBorder="1" applyAlignment="1">
      <alignment horizontal="right"/>
    </xf>
    <xf numFmtId="166" fontId="2" fillId="0" borderId="25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4" fillId="2" borderId="40" xfId="0" applyNumberFormat="1" applyFont="1" applyFill="1" applyBorder="1"/>
    <xf numFmtId="0" fontId="1" fillId="0" borderId="19" xfId="0" applyFont="1" applyBorder="1" applyAlignment="1">
      <alignment horizontal="right"/>
    </xf>
    <xf numFmtId="0" fontId="1" fillId="0" borderId="0" xfId="0" applyFont="1" applyAlignment="1">
      <alignment vertical="center" wrapText="1"/>
    </xf>
    <xf numFmtId="4" fontId="2" fillId="0" borderId="13" xfId="0" applyNumberFormat="1" applyFont="1" applyFill="1" applyBorder="1" applyAlignment="1">
      <alignment horizontal="right"/>
    </xf>
    <xf numFmtId="167" fontId="3" fillId="0" borderId="22" xfId="0" applyNumberFormat="1" applyFont="1" applyFill="1" applyBorder="1" applyAlignment="1">
      <alignment horizontal="right"/>
    </xf>
    <xf numFmtId="165" fontId="3" fillId="0" borderId="22" xfId="0" applyNumberFormat="1" applyFont="1" applyFill="1" applyBorder="1" applyAlignment="1">
      <alignment horizontal="right"/>
    </xf>
    <xf numFmtId="0" fontId="4" fillId="2" borderId="14" xfId="0" applyFont="1" applyFill="1" applyBorder="1"/>
    <xf numFmtId="3" fontId="4" fillId="2" borderId="14" xfId="0" applyNumberFormat="1" applyFont="1" applyFill="1" applyBorder="1"/>
    <xf numFmtId="3" fontId="4" fillId="2" borderId="24" xfId="0" applyNumberFormat="1" applyFont="1" applyFill="1" applyBorder="1"/>
    <xf numFmtId="164" fontId="4" fillId="2" borderId="15" xfId="0" applyNumberFormat="1" applyFont="1" applyFill="1" applyBorder="1"/>
    <xf numFmtId="0" fontId="4" fillId="2" borderId="17" xfId="0" applyFont="1" applyFill="1" applyBorder="1"/>
    <xf numFmtId="4" fontId="4" fillId="2" borderId="17" xfId="0" applyNumberFormat="1" applyFont="1" applyFill="1" applyBorder="1"/>
    <xf numFmtId="2" fontId="3" fillId="0" borderId="13" xfId="0" applyNumberFormat="1" applyFont="1" applyFill="1" applyBorder="1" applyAlignment="1">
      <alignment horizontal="right"/>
    </xf>
    <xf numFmtId="2" fontId="3" fillId="0" borderId="44" xfId="0" applyNumberFormat="1" applyFont="1" applyFill="1" applyBorder="1" applyAlignment="1">
      <alignment horizontal="right"/>
    </xf>
    <xf numFmtId="2" fontId="3" fillId="0" borderId="28" xfId="0" applyNumberFormat="1" applyFont="1" applyFill="1" applyBorder="1" applyAlignment="1">
      <alignment horizontal="right"/>
    </xf>
    <xf numFmtId="2" fontId="3" fillId="0" borderId="2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35" xfId="0" applyNumberFormat="1" applyFont="1" applyFill="1" applyBorder="1" applyAlignment="1">
      <alignment horizontal="right"/>
    </xf>
    <xf numFmtId="2" fontId="3" fillId="0" borderId="60" xfId="0" applyNumberFormat="1" applyFont="1" applyFill="1" applyBorder="1" applyAlignment="1">
      <alignment horizontal="right"/>
    </xf>
    <xf numFmtId="165" fontId="3" fillId="0" borderId="20" xfId="0" applyNumberFormat="1" applyFont="1" applyFill="1" applyBorder="1" applyAlignment="1">
      <alignment horizontal="right"/>
    </xf>
    <xf numFmtId="2" fontId="3" fillId="0" borderId="27" xfId="0" applyNumberFormat="1" applyFont="1" applyFill="1" applyBorder="1" applyAlignment="1">
      <alignment horizontal="right"/>
    </xf>
    <xf numFmtId="0" fontId="1" fillId="0" borderId="13" xfId="0" applyFont="1" applyBorder="1" applyAlignment="1">
      <alignment horizontal="left"/>
    </xf>
    <xf numFmtId="4" fontId="2" fillId="3" borderId="75" xfId="0" applyNumberFormat="1" applyFont="1" applyFill="1" applyBorder="1" applyAlignment="1">
      <alignment horizontal="right"/>
    </xf>
    <xf numFmtId="4" fontId="2" fillId="3" borderId="76" xfId="0" applyNumberFormat="1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right"/>
    </xf>
    <xf numFmtId="4" fontId="2" fillId="3" borderId="77" xfId="0" applyNumberFormat="1" applyFont="1" applyFill="1" applyBorder="1" applyAlignment="1">
      <alignment horizontal="right"/>
    </xf>
    <xf numFmtId="4" fontId="2" fillId="3" borderId="54" xfId="0" applyNumberFormat="1" applyFont="1" applyFill="1" applyBorder="1" applyAlignment="1">
      <alignment horizontal="right"/>
    </xf>
    <xf numFmtId="4" fontId="2" fillId="3" borderId="36" xfId="0" applyNumberFormat="1" applyFont="1" applyFill="1" applyBorder="1" applyAlignment="1">
      <alignment horizontal="right"/>
    </xf>
    <xf numFmtId="4" fontId="2" fillId="3" borderId="12" xfId="0" applyNumberFormat="1" applyFont="1" applyFill="1" applyBorder="1" applyAlignment="1">
      <alignment horizontal="right"/>
    </xf>
    <xf numFmtId="167" fontId="3" fillId="6" borderId="26" xfId="0" applyNumberFormat="1" applyFont="1" applyFill="1" applyBorder="1" applyAlignment="1">
      <alignment horizontal="right"/>
    </xf>
    <xf numFmtId="167" fontId="3" fillId="6" borderId="18" xfId="0" applyNumberFormat="1" applyFont="1" applyFill="1" applyBorder="1" applyAlignment="1">
      <alignment horizontal="right"/>
    </xf>
    <xf numFmtId="4" fontId="2" fillId="3" borderId="26" xfId="0" applyNumberFormat="1" applyFont="1" applyFill="1" applyBorder="1" applyAlignment="1">
      <alignment horizontal="right"/>
    </xf>
    <xf numFmtId="4" fontId="2" fillId="3" borderId="18" xfId="0" applyNumberFormat="1" applyFont="1" applyFill="1" applyBorder="1" applyAlignment="1">
      <alignment horizontal="right"/>
    </xf>
    <xf numFmtId="4" fontId="2" fillId="3" borderId="59" xfId="0" applyNumberFormat="1" applyFont="1" applyFill="1" applyBorder="1" applyAlignment="1">
      <alignment horizontal="right"/>
    </xf>
    <xf numFmtId="4" fontId="2" fillId="3" borderId="69" xfId="0" applyNumberFormat="1" applyFont="1" applyFill="1" applyBorder="1" applyAlignment="1">
      <alignment horizontal="right"/>
    </xf>
    <xf numFmtId="4" fontId="2" fillId="3" borderId="70" xfId="0" applyNumberFormat="1" applyFont="1" applyFill="1" applyBorder="1" applyAlignment="1">
      <alignment horizontal="right"/>
    </xf>
    <xf numFmtId="0" fontId="1" fillId="0" borderId="21" xfId="0" applyFont="1" applyBorder="1" applyAlignment="1">
      <alignment wrapText="1"/>
    </xf>
    <xf numFmtId="3" fontId="2" fillId="0" borderId="21" xfId="0" applyNumberFormat="1" applyFont="1" applyFill="1" applyBorder="1" applyAlignment="1">
      <alignment horizontal="right" vertical="center"/>
    </xf>
    <xf numFmtId="3" fontId="2" fillId="0" borderId="71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72" xfId="0" applyNumberFormat="1" applyFont="1" applyFill="1" applyBorder="1" applyAlignment="1">
      <alignment horizontal="right" vertical="center"/>
    </xf>
    <xf numFmtId="3" fontId="2" fillId="0" borderId="73" xfId="0" applyNumberFormat="1" applyFont="1" applyFill="1" applyBorder="1" applyAlignment="1">
      <alignment horizontal="right" vertical="center"/>
    </xf>
    <xf numFmtId="3" fontId="2" fillId="0" borderId="34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164" fontId="2" fillId="0" borderId="72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/>
    </xf>
    <xf numFmtId="0" fontId="1" fillId="4" borderId="19" xfId="0" applyFont="1" applyFill="1" applyBorder="1" applyAlignment="1">
      <alignment horizontal="right"/>
    </xf>
    <xf numFmtId="0" fontId="1" fillId="0" borderId="5" xfId="0" applyFont="1" applyBorder="1"/>
    <xf numFmtId="3" fontId="2" fillId="5" borderId="30" xfId="0" applyNumberFormat="1" applyFont="1" applyFill="1" applyBorder="1" applyAlignment="1">
      <alignment horizontal="right"/>
    </xf>
    <xf numFmtId="3" fontId="2" fillId="5" borderId="38" xfId="0" applyNumberFormat="1" applyFont="1" applyFill="1" applyBorder="1" applyAlignment="1">
      <alignment horizontal="right"/>
    </xf>
    <xf numFmtId="3" fontId="2" fillId="5" borderId="5" xfId="0" applyNumberFormat="1" applyFont="1" applyFill="1" applyBorder="1" applyAlignment="1">
      <alignment horizontal="right"/>
    </xf>
    <xf numFmtId="3" fontId="2" fillId="5" borderId="31" xfId="0" applyNumberFormat="1" applyFont="1" applyFill="1" applyBorder="1" applyAlignment="1">
      <alignment horizontal="right"/>
    </xf>
    <xf numFmtId="3" fontId="2" fillId="5" borderId="37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166" fontId="2" fillId="5" borderId="31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right"/>
    </xf>
    <xf numFmtId="0" fontId="1" fillId="0" borderId="13" xfId="0" applyFont="1" applyBorder="1" applyAlignment="1">
      <alignment vertical="top" wrapText="1"/>
    </xf>
    <xf numFmtId="166" fontId="2" fillId="3" borderId="19" xfId="0" applyNumberFormat="1" applyFont="1" applyFill="1" applyBorder="1" applyAlignment="1">
      <alignment horizontal="right"/>
    </xf>
    <xf numFmtId="1" fontId="3" fillId="6" borderId="19" xfId="0" applyNumberFormat="1" applyFont="1" applyFill="1" applyBorder="1" applyAlignment="1">
      <alignment horizontal="right"/>
    </xf>
    <xf numFmtId="4" fontId="2" fillId="6" borderId="19" xfId="0" applyNumberFormat="1" applyFont="1" applyFill="1" applyBorder="1" applyAlignment="1">
      <alignment horizontal="right"/>
    </xf>
    <xf numFmtId="1" fontId="2" fillId="3" borderId="19" xfId="0" applyNumberFormat="1" applyFont="1" applyFill="1" applyBorder="1" applyAlignment="1">
      <alignment horizontal="right"/>
    </xf>
    <xf numFmtId="4" fontId="4" fillId="2" borderId="11" xfId="0" applyNumberFormat="1" applyFont="1" applyFill="1" applyBorder="1"/>
    <xf numFmtId="4" fontId="2" fillId="0" borderId="9" xfId="0" applyNumberFormat="1" applyFont="1" applyBorder="1" applyAlignment="1">
      <alignment horizontal="right"/>
    </xf>
    <xf numFmtId="167" fontId="3" fillId="6" borderId="17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3" fontId="2" fillId="5" borderId="30" xfId="0" applyNumberFormat="1" applyFont="1" applyFill="1" applyBorder="1" applyAlignment="1">
      <alignment horizontal="right" vertical="center"/>
    </xf>
    <xf numFmtId="166" fontId="2" fillId="5" borderId="3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" fontId="2" fillId="0" borderId="23" xfId="0" applyNumberFormat="1" applyFont="1" applyFill="1" applyBorder="1" applyAlignment="1">
      <alignment horizontal="right"/>
    </xf>
    <xf numFmtId="0" fontId="1" fillId="0" borderId="24" xfId="0" applyFont="1" applyBorder="1" applyAlignment="1">
      <alignment horizontal="left"/>
    </xf>
    <xf numFmtId="4" fontId="2" fillId="0" borderId="21" xfId="0" applyNumberFormat="1" applyFont="1" applyFill="1" applyBorder="1" applyAlignment="1">
      <alignment horizontal="right"/>
    </xf>
    <xf numFmtId="4" fontId="2" fillId="0" borderId="72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166" fontId="2" fillId="3" borderId="41" xfId="0" applyNumberFormat="1" applyFont="1" applyFill="1" applyBorder="1" applyAlignment="1">
      <alignment horizontal="right"/>
    </xf>
    <xf numFmtId="1" fontId="3" fillId="6" borderId="41" xfId="0" applyNumberFormat="1" applyFont="1" applyFill="1" applyBorder="1" applyAlignment="1">
      <alignment horizontal="right"/>
    </xf>
    <xf numFmtId="3" fontId="2" fillId="5" borderId="38" xfId="0" applyNumberFormat="1" applyFont="1" applyFill="1" applyBorder="1" applyAlignment="1">
      <alignment horizontal="right" vertical="center"/>
    </xf>
    <xf numFmtId="4" fontId="2" fillId="6" borderId="41" xfId="0" applyNumberFormat="1" applyFont="1" applyFill="1" applyBorder="1" applyAlignment="1">
      <alignment horizontal="right"/>
    </xf>
    <xf numFmtId="1" fontId="2" fillId="3" borderId="41" xfId="0" applyNumberFormat="1" applyFont="1" applyFill="1" applyBorder="1" applyAlignment="1">
      <alignment horizontal="right"/>
    </xf>
    <xf numFmtId="4" fontId="2" fillId="0" borderId="42" xfId="0" applyNumberFormat="1" applyFont="1" applyBorder="1" applyAlignment="1">
      <alignment horizontal="right"/>
    </xf>
    <xf numFmtId="4" fontId="2" fillId="0" borderId="71" xfId="0" applyNumberFormat="1" applyFont="1" applyFill="1" applyBorder="1" applyAlignment="1">
      <alignment horizontal="right"/>
    </xf>
    <xf numFmtId="3" fontId="2" fillId="5" borderId="5" xfId="0" applyNumberFormat="1" applyFont="1" applyFill="1" applyBorder="1" applyAlignment="1">
      <alignment horizontal="right" vertical="center"/>
    </xf>
    <xf numFmtId="4" fontId="2" fillId="0" borderId="3" xfId="0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166" fontId="4" fillId="2" borderId="77" xfId="0" applyNumberFormat="1" applyFont="1" applyFill="1" applyBorder="1"/>
    <xf numFmtId="4" fontId="3" fillId="0" borderId="9" xfId="0" applyNumberFormat="1" applyFont="1" applyFill="1" applyBorder="1" applyAlignment="1">
      <alignment horizontal="right"/>
    </xf>
    <xf numFmtId="4" fontId="3" fillId="0" borderId="11" xfId="0" applyNumberFormat="1" applyFont="1" applyFill="1" applyBorder="1" applyAlignment="1">
      <alignment horizontal="right"/>
    </xf>
    <xf numFmtId="4" fontId="3" fillId="6" borderId="19" xfId="0" applyNumberFormat="1" applyFont="1" applyFill="1" applyBorder="1" applyAlignment="1">
      <alignment horizontal="right"/>
    </xf>
    <xf numFmtId="4" fontId="3" fillId="0" borderId="14" xfId="0" applyNumberFormat="1" applyFont="1" applyFill="1" applyBorder="1" applyAlignment="1">
      <alignment horizontal="right"/>
    </xf>
    <xf numFmtId="4" fontId="3" fillId="6" borderId="17" xfId="0" applyNumberFormat="1" applyFont="1" applyFill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5" borderId="13" xfId="0" applyNumberFormat="1" applyFont="1" applyFill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13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4" fontId="3" fillId="0" borderId="16" xfId="0" applyNumberFormat="1" applyFont="1" applyFill="1" applyBorder="1" applyAlignment="1">
      <alignment horizontal="right"/>
    </xf>
    <xf numFmtId="2" fontId="3" fillId="6" borderId="26" xfId="0" applyNumberFormat="1" applyFont="1" applyFill="1" applyBorder="1" applyAlignment="1">
      <alignment horizontal="right"/>
    </xf>
    <xf numFmtId="167" fontId="3" fillId="6" borderId="52" xfId="0" applyNumberFormat="1" applyFont="1" applyFill="1" applyBorder="1" applyAlignment="1">
      <alignment horizontal="right"/>
    </xf>
    <xf numFmtId="3" fontId="2" fillId="0" borderId="25" xfId="0" applyNumberFormat="1" applyFont="1" applyFill="1" applyBorder="1" applyAlignment="1">
      <alignment horizontal="right"/>
    </xf>
    <xf numFmtId="4" fontId="3" fillId="0" borderId="58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3" fillId="6" borderId="59" xfId="0" applyNumberFormat="1" applyFont="1" applyFill="1" applyBorder="1" applyAlignment="1">
      <alignment horizontal="right"/>
    </xf>
    <xf numFmtId="2" fontId="3" fillId="6" borderId="69" xfId="0" applyNumberFormat="1" applyFont="1" applyFill="1" applyBorder="1" applyAlignment="1">
      <alignment horizontal="right"/>
    </xf>
    <xf numFmtId="2" fontId="3" fillId="6" borderId="70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3" fillId="0" borderId="63" xfId="0" applyNumberFormat="1" applyFont="1" applyFill="1" applyBorder="1" applyAlignment="1">
      <alignment horizontal="right"/>
    </xf>
    <xf numFmtId="166" fontId="3" fillId="6" borderId="65" xfId="0" applyNumberFormat="1" applyFont="1" applyFill="1" applyBorder="1" applyAlignment="1">
      <alignment horizontal="right"/>
    </xf>
    <xf numFmtId="166" fontId="3" fillId="0" borderId="61" xfId="0" applyNumberFormat="1" applyFont="1" applyFill="1" applyBorder="1" applyAlignment="1">
      <alignment horizontal="right"/>
    </xf>
    <xf numFmtId="166" fontId="3" fillId="0" borderId="67" xfId="0" applyNumberFormat="1" applyFont="1" applyFill="1" applyBorder="1" applyAlignment="1">
      <alignment horizontal="right"/>
    </xf>
    <xf numFmtId="166" fontId="2" fillId="0" borderId="63" xfId="0" applyNumberFormat="1" applyFont="1" applyBorder="1" applyAlignment="1">
      <alignment horizontal="right"/>
    </xf>
    <xf numFmtId="166" fontId="2" fillId="0" borderId="67" xfId="0" applyNumberFormat="1" applyFont="1" applyBorder="1" applyAlignment="1">
      <alignment horizontal="right"/>
    </xf>
    <xf numFmtId="166" fontId="2" fillId="4" borderId="61" xfId="0" applyNumberFormat="1" applyFont="1" applyFill="1" applyBorder="1" applyAlignment="1">
      <alignment horizontal="right"/>
    </xf>
    <xf numFmtId="166" fontId="3" fillId="6" borderId="69" xfId="0" applyNumberFormat="1" applyFont="1" applyFill="1" applyBorder="1" applyAlignment="1">
      <alignment horizontal="right"/>
    </xf>
    <xf numFmtId="166" fontId="2" fillId="5" borderId="35" xfId="0" applyNumberFormat="1" applyFont="1" applyFill="1" applyBorder="1" applyAlignment="1">
      <alignment horizontal="right"/>
    </xf>
    <xf numFmtId="166" fontId="2" fillId="0" borderId="67" xfId="0" applyNumberFormat="1" applyFont="1" applyFill="1" applyBorder="1" applyAlignment="1">
      <alignment horizontal="right"/>
    </xf>
    <xf numFmtId="166" fontId="2" fillId="6" borderId="69" xfId="0" applyNumberFormat="1" applyFont="1" applyFill="1" applyBorder="1" applyAlignment="1">
      <alignment horizontal="right"/>
    </xf>
    <xf numFmtId="166" fontId="2" fillId="0" borderId="61" xfId="0" applyNumberFormat="1" applyFont="1" applyBorder="1" applyAlignment="1">
      <alignment horizontal="right"/>
    </xf>
    <xf numFmtId="166" fontId="2" fillId="3" borderId="69" xfId="0" applyNumberFormat="1" applyFont="1" applyFill="1" applyBorder="1" applyAlignment="1">
      <alignment horizontal="right"/>
    </xf>
    <xf numFmtId="166" fontId="2" fillId="0" borderId="35" xfId="0" applyNumberFormat="1" applyFont="1" applyBorder="1" applyAlignment="1">
      <alignment horizontal="right"/>
    </xf>
    <xf numFmtId="166" fontId="2" fillId="3" borderId="35" xfId="0" applyNumberFormat="1" applyFont="1" applyFill="1" applyBorder="1" applyAlignment="1">
      <alignment horizontal="right"/>
    </xf>
    <xf numFmtId="166" fontId="2" fillId="0" borderId="35" xfId="0" applyNumberFormat="1" applyFont="1" applyFill="1" applyBorder="1" applyAlignment="1">
      <alignment horizontal="right" vertical="center"/>
    </xf>
    <xf numFmtId="166" fontId="2" fillId="0" borderId="63" xfId="0" applyNumberFormat="1" applyFont="1" applyFill="1" applyBorder="1" applyAlignment="1">
      <alignment horizontal="right"/>
    </xf>
    <xf numFmtId="166" fontId="3" fillId="0" borderId="78" xfId="0" applyNumberFormat="1" applyFont="1" applyFill="1" applyBorder="1" applyAlignment="1">
      <alignment horizontal="right"/>
    </xf>
    <xf numFmtId="166" fontId="3" fillId="6" borderId="79" xfId="0" applyNumberFormat="1" applyFont="1" applyFill="1" applyBorder="1" applyAlignment="1">
      <alignment horizontal="right"/>
    </xf>
    <xf numFmtId="166" fontId="3" fillId="0" borderId="80" xfId="0" applyNumberFormat="1" applyFont="1" applyFill="1" applyBorder="1" applyAlignment="1">
      <alignment horizontal="right"/>
    </xf>
    <xf numFmtId="166" fontId="3" fillId="0" borderId="81" xfId="0" applyNumberFormat="1" applyFont="1" applyFill="1" applyBorder="1" applyAlignment="1">
      <alignment horizontal="right"/>
    </xf>
    <xf numFmtId="166" fontId="2" fillId="0" borderId="78" xfId="0" applyNumberFormat="1" applyFont="1" applyBorder="1" applyAlignment="1">
      <alignment horizontal="right"/>
    </xf>
    <xf numFmtId="166" fontId="2" fillId="0" borderId="81" xfId="0" applyNumberFormat="1" applyFont="1" applyBorder="1" applyAlignment="1">
      <alignment horizontal="right"/>
    </xf>
    <xf numFmtId="166" fontId="2" fillId="3" borderId="79" xfId="0" applyNumberFormat="1" applyFont="1" applyFill="1" applyBorder="1" applyAlignment="1">
      <alignment horizontal="right"/>
    </xf>
    <xf numFmtId="166" fontId="2" fillId="4" borderId="80" xfId="0" applyNumberFormat="1" applyFont="1" applyFill="1" applyBorder="1" applyAlignment="1">
      <alignment horizontal="right"/>
    </xf>
    <xf numFmtId="166" fontId="3" fillId="6" borderId="82" xfId="0" applyNumberFormat="1" applyFont="1" applyFill="1" applyBorder="1" applyAlignment="1">
      <alignment horizontal="right"/>
    </xf>
    <xf numFmtId="166" fontId="2" fillId="5" borderId="7" xfId="0" applyNumberFormat="1" applyFont="1" applyFill="1" applyBorder="1" applyAlignment="1">
      <alignment horizontal="right"/>
    </xf>
    <xf numFmtId="166" fontId="2" fillId="0" borderId="81" xfId="0" applyNumberFormat="1" applyFont="1" applyFill="1" applyBorder="1" applyAlignment="1">
      <alignment horizontal="right"/>
    </xf>
    <xf numFmtId="166" fontId="2" fillId="6" borderId="82" xfId="0" applyNumberFormat="1" applyFont="1" applyFill="1" applyBorder="1" applyAlignment="1">
      <alignment horizontal="right"/>
    </xf>
    <xf numFmtId="166" fontId="2" fillId="0" borderId="80" xfId="0" applyNumberFormat="1" applyFont="1" applyBorder="1" applyAlignment="1">
      <alignment horizontal="right"/>
    </xf>
    <xf numFmtId="166" fontId="2" fillId="3" borderId="82" xfId="0" applyNumberFormat="1" applyFont="1" applyFill="1" applyBorder="1" applyAlignment="1">
      <alignment horizontal="right"/>
    </xf>
    <xf numFmtId="166" fontId="2" fillId="0" borderId="7" xfId="0" applyNumberFormat="1" applyFont="1" applyBorder="1" applyAlignment="1">
      <alignment horizontal="right"/>
    </xf>
    <xf numFmtId="166" fontId="2" fillId="3" borderId="7" xfId="0" applyNumberFormat="1" applyFont="1" applyFill="1" applyBorder="1" applyAlignment="1">
      <alignment horizontal="right"/>
    </xf>
    <xf numFmtId="166" fontId="2" fillId="0" borderId="7" xfId="0" applyNumberFormat="1" applyFont="1" applyFill="1" applyBorder="1" applyAlignment="1">
      <alignment horizontal="right" vertical="center"/>
    </xf>
    <xf numFmtId="166" fontId="2" fillId="0" borderId="78" xfId="0" applyNumberFormat="1" applyFont="1" applyFill="1" applyBorder="1" applyAlignment="1">
      <alignment horizontal="right"/>
    </xf>
    <xf numFmtId="4" fontId="2" fillId="5" borderId="60" xfId="0" applyNumberFormat="1" applyFont="1" applyFill="1" applyBorder="1" applyAlignment="1">
      <alignment horizontal="right"/>
    </xf>
    <xf numFmtId="0" fontId="1" fillId="0" borderId="61" xfId="0" applyFont="1" applyBorder="1" applyAlignment="1">
      <alignment horizontal="left"/>
    </xf>
    <xf numFmtId="0" fontId="1" fillId="0" borderId="67" xfId="0" applyFont="1" applyBorder="1" applyAlignment="1">
      <alignment horizontal="right"/>
    </xf>
    <xf numFmtId="4" fontId="2" fillId="0" borderId="24" xfId="0" applyNumberFormat="1" applyFont="1" applyFill="1" applyBorder="1" applyAlignment="1">
      <alignment horizontal="right"/>
    </xf>
    <xf numFmtId="3" fontId="4" fillId="2" borderId="61" xfId="0" applyNumberFormat="1" applyFont="1" applyFill="1" applyBorder="1"/>
    <xf numFmtId="164" fontId="4" fillId="2" borderId="80" xfId="0" applyNumberFormat="1" applyFont="1" applyFill="1" applyBorder="1"/>
    <xf numFmtId="166" fontId="4" fillId="2" borderId="82" xfId="0" applyNumberFormat="1" applyFont="1" applyFill="1" applyBorder="1"/>
    <xf numFmtId="4" fontId="4" fillId="2" borderId="15" xfId="0" applyNumberFormat="1" applyFont="1" applyFill="1" applyBorder="1"/>
    <xf numFmtId="0" fontId="1" fillId="0" borderId="39" xfId="0" applyFont="1" applyBorder="1" applyAlignment="1">
      <alignment horizontal="left" vertical="center"/>
    </xf>
    <xf numFmtId="0" fontId="1" fillId="0" borderId="42" xfId="0" applyFont="1" applyBorder="1" applyAlignment="1">
      <alignment horizontal="right" vertical="center"/>
    </xf>
    <xf numFmtId="0" fontId="1" fillId="0" borderId="40" xfId="0" applyFont="1" applyBorder="1"/>
    <xf numFmtId="0" fontId="1" fillId="0" borderId="42" xfId="0" applyFont="1" applyBorder="1" applyAlignment="1">
      <alignment horizontal="right"/>
    </xf>
    <xf numFmtId="0" fontId="1" fillId="4" borderId="39" xfId="0" applyFont="1" applyFill="1" applyBorder="1"/>
    <xf numFmtId="0" fontId="1" fillId="4" borderId="42" xfId="0" applyFont="1" applyFill="1" applyBorder="1" applyAlignment="1">
      <alignment horizontal="right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horizontal="left"/>
    </xf>
    <xf numFmtId="0" fontId="1" fillId="0" borderId="39" xfId="0" applyFont="1" applyBorder="1"/>
    <xf numFmtId="0" fontId="1" fillId="0" borderId="40" xfId="0" applyFont="1" applyBorder="1" applyAlignment="1">
      <alignment horizontal="right"/>
    </xf>
    <xf numFmtId="0" fontId="1" fillId="0" borderId="44" xfId="0" applyFont="1" applyBorder="1" applyAlignment="1">
      <alignment vertical="top" wrapText="1"/>
    </xf>
    <xf numFmtId="0" fontId="1" fillId="0" borderId="71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3" fontId="3" fillId="0" borderId="49" xfId="0" applyNumberFormat="1" applyFont="1" applyFill="1" applyBorder="1" applyAlignment="1">
      <alignment horizontal="right"/>
    </xf>
    <xf numFmtId="2" fontId="3" fillId="6" borderId="52" xfId="0" applyNumberFormat="1" applyFont="1" applyFill="1" applyBorder="1" applyAlignment="1">
      <alignment horizontal="right"/>
    </xf>
    <xf numFmtId="3" fontId="2" fillId="0" borderId="53" xfId="0" applyNumberFormat="1" applyFont="1" applyBorder="1" applyAlignment="1">
      <alignment horizontal="right"/>
    </xf>
    <xf numFmtId="4" fontId="2" fillId="0" borderId="53" xfId="0" applyNumberFormat="1" applyFont="1" applyFill="1" applyBorder="1" applyAlignment="1">
      <alignment horizontal="right"/>
    </xf>
    <xf numFmtId="2" fontId="3" fillId="6" borderId="18" xfId="0" applyNumberFormat="1" applyFont="1" applyFill="1" applyBorder="1" applyAlignment="1">
      <alignment horizontal="right"/>
    </xf>
    <xf numFmtId="1" fontId="3" fillId="6" borderId="26" xfId="0" applyNumberFormat="1" applyFont="1" applyFill="1" applyBorder="1" applyAlignment="1">
      <alignment horizontal="right"/>
    </xf>
    <xf numFmtId="1" fontId="3" fillId="6" borderId="18" xfId="0" applyNumberFormat="1" applyFont="1" applyFill="1" applyBorder="1" applyAlignment="1">
      <alignment horizontal="right"/>
    </xf>
    <xf numFmtId="4" fontId="2" fillId="5" borderId="23" xfId="0" applyNumberFormat="1" applyFont="1" applyFill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169" fontId="4" fillId="2" borderId="26" xfId="0" applyNumberFormat="1" applyFont="1" applyFill="1" applyBorder="1"/>
    <xf numFmtId="166" fontId="2" fillId="6" borderId="17" xfId="0" applyNumberFormat="1" applyFont="1" applyFill="1" applyBorder="1" applyAlignment="1">
      <alignment horizontal="right"/>
    </xf>
    <xf numFmtId="3" fontId="2" fillId="4" borderId="14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2" fillId="0" borderId="53" xfId="0" applyNumberFormat="1" applyFont="1" applyFill="1" applyBorder="1" applyAlignment="1">
      <alignment horizontal="right"/>
    </xf>
    <xf numFmtId="4" fontId="2" fillId="5" borderId="44" xfId="0" applyNumberFormat="1" applyFont="1" applyFill="1" applyBorder="1" applyAlignment="1">
      <alignment horizontal="right"/>
    </xf>
    <xf numFmtId="4" fontId="2" fillId="5" borderId="31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164" fontId="4" fillId="2" borderId="69" xfId="0" applyNumberFormat="1" applyFont="1" applyFill="1" applyBorder="1"/>
    <xf numFmtId="171" fontId="0" fillId="0" borderId="0" xfId="0" applyNumberFormat="1"/>
    <xf numFmtId="0" fontId="1" fillId="6" borderId="43" xfId="0" applyFont="1" applyFill="1" applyBorder="1" applyAlignment="1">
      <alignment horizontal="right" vertical="center"/>
    </xf>
    <xf numFmtId="0" fontId="1" fillId="6" borderId="43" xfId="0" applyFont="1" applyFill="1" applyBorder="1" applyAlignment="1">
      <alignment horizontal="right"/>
    </xf>
    <xf numFmtId="166" fontId="2" fillId="6" borderId="26" xfId="0" applyNumberFormat="1" applyFont="1" applyFill="1" applyBorder="1" applyAlignment="1">
      <alignment horizontal="right"/>
    </xf>
    <xf numFmtId="166" fontId="2" fillId="6" borderId="18" xfId="0" applyNumberFormat="1" applyFont="1" applyFill="1" applyBorder="1" applyAlignment="1">
      <alignment horizontal="right"/>
    </xf>
    <xf numFmtId="166" fontId="2" fillId="6" borderId="52" xfId="0" applyNumberFormat="1" applyFont="1" applyFill="1" applyBorder="1" applyAlignment="1">
      <alignment horizontal="right"/>
    </xf>
    <xf numFmtId="0" fontId="1" fillId="6" borderId="41" xfId="0" applyFont="1" applyFill="1" applyBorder="1" applyAlignment="1">
      <alignment horizontal="right"/>
    </xf>
    <xf numFmtId="1" fontId="2" fillId="6" borderId="17" xfId="0" applyNumberFormat="1" applyFont="1" applyFill="1" applyBorder="1" applyAlignment="1">
      <alignment horizontal="right"/>
    </xf>
    <xf numFmtId="1" fontId="2" fillId="6" borderId="18" xfId="0" applyNumberFormat="1" applyFont="1" applyFill="1" applyBorder="1" applyAlignment="1">
      <alignment horizontal="right"/>
    </xf>
    <xf numFmtId="0" fontId="1" fillId="6" borderId="44" xfId="0" applyFont="1" applyFill="1" applyBorder="1" applyAlignment="1">
      <alignment horizontal="right"/>
    </xf>
    <xf numFmtId="170" fontId="2" fillId="6" borderId="17" xfId="0" applyNumberFormat="1" applyFont="1" applyFill="1" applyBorder="1" applyAlignment="1">
      <alignment horizontal="right"/>
    </xf>
    <xf numFmtId="4" fontId="2" fillId="6" borderId="9" xfId="0" applyNumberFormat="1" applyFont="1" applyFill="1" applyBorder="1" applyAlignment="1">
      <alignment horizontal="right"/>
    </xf>
    <xf numFmtId="166" fontId="2" fillId="6" borderId="19" xfId="0" applyNumberFormat="1" applyFont="1" applyFill="1" applyBorder="1" applyAlignment="1">
      <alignment horizontal="right"/>
    </xf>
    <xf numFmtId="166" fontId="2" fillId="6" borderId="9" xfId="0" applyNumberFormat="1" applyFont="1" applyFill="1" applyBorder="1" applyAlignment="1">
      <alignment horizontal="right"/>
    </xf>
    <xf numFmtId="166" fontId="2" fillId="6" borderId="13" xfId="0" applyNumberFormat="1" applyFont="1" applyFill="1" applyBorder="1" applyAlignment="1">
      <alignment horizontal="right"/>
    </xf>
    <xf numFmtId="4" fontId="2" fillId="6" borderId="13" xfId="0" applyNumberFormat="1" applyFont="1" applyFill="1" applyBorder="1" applyAlignment="1">
      <alignment horizontal="right"/>
    </xf>
    <xf numFmtId="166" fontId="2" fillId="6" borderId="51" xfId="0" applyNumberFormat="1" applyFont="1" applyFill="1" applyBorder="1" applyAlignment="1">
      <alignment horizontal="right"/>
    </xf>
    <xf numFmtId="0" fontId="1" fillId="6" borderId="69" xfId="0" applyFont="1" applyFill="1" applyBorder="1" applyAlignment="1">
      <alignment horizontal="right"/>
    </xf>
    <xf numFmtId="4" fontId="2" fillId="6" borderId="51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0" borderId="0" xfId="0" applyFill="1"/>
    <xf numFmtId="0" fontId="4" fillId="0" borderId="2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72" xfId="0" applyFont="1" applyBorder="1" applyAlignment="1">
      <alignment horizontal="right" vertical="center"/>
    </xf>
    <xf numFmtId="0" fontId="4" fillId="0" borderId="73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72" xfId="0" applyFont="1" applyFill="1" applyBorder="1" applyAlignment="1">
      <alignment horizontal="center"/>
    </xf>
    <xf numFmtId="4" fontId="3" fillId="6" borderId="1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2" fillId="0" borderId="11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2" fontId="2" fillId="6" borderId="17" xfId="0" applyNumberFormat="1" applyFont="1" applyFill="1" applyBorder="1" applyAlignment="1">
      <alignment horizontal="right"/>
    </xf>
    <xf numFmtId="2" fontId="2" fillId="4" borderId="14" xfId="0" applyNumberFormat="1" applyFont="1" applyFill="1" applyBorder="1" applyAlignment="1">
      <alignment horizontal="right"/>
    </xf>
    <xf numFmtId="2" fontId="2" fillId="5" borderId="13" xfId="0" applyNumberFormat="1" applyFont="1" applyFill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2" fontId="2" fillId="0" borderId="13" xfId="0" applyNumberFormat="1" applyFont="1" applyFill="1" applyBorder="1" applyAlignment="1">
      <alignment horizontal="right" vertical="center"/>
    </xf>
    <xf numFmtId="2" fontId="2" fillId="0" borderId="9" xfId="0" applyNumberFormat="1" applyFont="1" applyFill="1" applyBorder="1" applyAlignment="1">
      <alignment horizontal="right"/>
    </xf>
    <xf numFmtId="2" fontId="2" fillId="0" borderId="39" xfId="0" applyNumberFormat="1" applyFont="1" applyFill="1" applyBorder="1" applyAlignment="1">
      <alignment horizontal="right"/>
    </xf>
    <xf numFmtId="2" fontId="2" fillId="0" borderId="42" xfId="0" applyNumberFormat="1" applyFont="1" applyFill="1" applyBorder="1" applyAlignment="1">
      <alignment horizontal="right"/>
    </xf>
    <xf numFmtId="2" fontId="2" fillId="6" borderId="43" xfId="0" applyNumberFormat="1" applyFont="1" applyFill="1" applyBorder="1" applyAlignment="1">
      <alignment horizontal="right"/>
    </xf>
    <xf numFmtId="165" fontId="3" fillId="6" borderId="26" xfId="0" applyNumberFormat="1" applyFont="1" applyFill="1" applyBorder="1" applyAlignment="1">
      <alignment horizontal="right"/>
    </xf>
    <xf numFmtId="165" fontId="2" fillId="6" borderId="29" xfId="0" applyNumberFormat="1" applyFont="1" applyFill="1" applyBorder="1" applyAlignment="1">
      <alignment horizontal="right"/>
    </xf>
    <xf numFmtId="2" fontId="2" fillId="6" borderId="19" xfId="0" applyNumberFormat="1" applyFont="1" applyFill="1" applyBorder="1" applyAlignment="1">
      <alignment horizontal="right"/>
    </xf>
    <xf numFmtId="2" fontId="2" fillId="0" borderId="15" xfId="0" applyNumberFormat="1" applyFont="1" applyBorder="1" applyAlignment="1">
      <alignment horizontal="right"/>
    </xf>
    <xf numFmtId="2" fontId="2" fillId="6" borderId="18" xfId="0" applyNumberFormat="1" applyFont="1" applyFill="1" applyBorder="1" applyAlignment="1">
      <alignment horizontal="right"/>
    </xf>
    <xf numFmtId="164" fontId="2" fillId="6" borderId="26" xfId="0" applyNumberFormat="1" applyFont="1" applyFill="1" applyBorder="1" applyAlignment="1">
      <alignment horizontal="right"/>
    </xf>
    <xf numFmtId="164" fontId="2" fillId="6" borderId="25" xfId="0" applyNumberFormat="1" applyFont="1" applyFill="1" applyBorder="1" applyAlignment="1">
      <alignment horizontal="right"/>
    </xf>
    <xf numFmtId="3" fontId="2" fillId="0" borderId="27" xfId="0" applyNumberFormat="1" applyFont="1" applyFill="1" applyBorder="1" applyAlignment="1">
      <alignment horizontal="right"/>
    </xf>
    <xf numFmtId="164" fontId="2" fillId="6" borderId="27" xfId="0" applyNumberFormat="1" applyFont="1" applyFill="1" applyBorder="1" applyAlignment="1">
      <alignment horizontal="right"/>
    </xf>
    <xf numFmtId="164" fontId="2" fillId="6" borderId="28" xfId="0" applyNumberFormat="1" applyFont="1" applyFill="1" applyBorder="1" applyAlignment="1">
      <alignment horizontal="right"/>
    </xf>
    <xf numFmtId="164" fontId="4" fillId="2" borderId="26" xfId="0" applyNumberFormat="1" applyFont="1" applyFill="1" applyBorder="1"/>
    <xf numFmtId="2" fontId="2" fillId="0" borderId="39" xfId="0" applyNumberFormat="1" applyFont="1" applyBorder="1" applyAlignment="1">
      <alignment horizontal="right"/>
    </xf>
    <xf numFmtId="2" fontId="2" fillId="0" borderId="42" xfId="0" applyNumberFormat="1" applyFont="1" applyBorder="1" applyAlignment="1">
      <alignment horizontal="right"/>
    </xf>
    <xf numFmtId="2" fontId="2" fillId="6" borderId="42" xfId="0" applyNumberFormat="1" applyFont="1" applyFill="1" applyBorder="1" applyAlignment="1">
      <alignment horizontal="right"/>
    </xf>
    <xf numFmtId="2" fontId="2" fillId="0" borderId="40" xfId="0" applyNumberFormat="1" applyFont="1" applyFill="1" applyBorder="1" applyAlignment="1">
      <alignment horizontal="right"/>
    </xf>
    <xf numFmtId="2" fontId="2" fillId="6" borderId="44" xfId="0" applyNumberFormat="1" applyFont="1" applyFill="1" applyBorder="1" applyAlignment="1">
      <alignment horizontal="right"/>
    </xf>
    <xf numFmtId="2" fontId="2" fillId="0" borderId="20" xfId="0" applyNumberFormat="1" applyFont="1" applyFill="1" applyBorder="1" applyAlignment="1">
      <alignment horizontal="right"/>
    </xf>
    <xf numFmtId="164" fontId="2" fillId="6" borderId="75" xfId="0" applyNumberFormat="1" applyFont="1" applyFill="1" applyBorder="1" applyAlignment="1">
      <alignment horizontal="right"/>
    </xf>
    <xf numFmtId="2" fontId="2" fillId="6" borderId="77" xfId="0" applyNumberFormat="1" applyFont="1" applyFill="1" applyBorder="1" applyAlignment="1">
      <alignment horizontal="right"/>
    </xf>
    <xf numFmtId="2" fontId="2" fillId="6" borderId="40" xfId="0" applyNumberFormat="1" applyFont="1" applyFill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3" fontId="2" fillId="0" borderId="49" xfId="0" applyNumberFormat="1" applyFont="1" applyFill="1" applyBorder="1" applyAlignment="1">
      <alignment horizontal="right"/>
    </xf>
    <xf numFmtId="166" fontId="2" fillId="6" borderId="4" xfId="0" applyNumberFormat="1" applyFont="1" applyFill="1" applyBorder="1" applyAlignment="1">
      <alignment horizontal="right"/>
    </xf>
    <xf numFmtId="4" fontId="2" fillId="6" borderId="77" xfId="0" applyNumberFormat="1" applyFont="1" applyFill="1" applyBorder="1" applyAlignment="1">
      <alignment horizontal="right"/>
    </xf>
    <xf numFmtId="4" fontId="2" fillId="6" borderId="44" xfId="0" applyNumberFormat="1" applyFont="1" applyFill="1" applyBorder="1" applyAlignment="1">
      <alignment horizontal="right"/>
    </xf>
    <xf numFmtId="4" fontId="2" fillId="6" borderId="4" xfId="0" applyNumberFormat="1" applyFont="1" applyFill="1" applyBorder="1" applyAlignment="1">
      <alignment horizontal="right"/>
    </xf>
    <xf numFmtId="168" fontId="3" fillId="0" borderId="1" xfId="0" applyNumberFormat="1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8" fontId="3" fillId="0" borderId="37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/>
    </xf>
    <xf numFmtId="0" fontId="4" fillId="2" borderId="62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4" fillId="2" borderId="7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99"/>
  <sheetViews>
    <sheetView zoomScale="85" zoomScaleNormal="85" zoomScaleSheetLayoutView="85" workbookViewId="0">
      <selection sqref="A1:AB1"/>
    </sheetView>
  </sheetViews>
  <sheetFormatPr defaultRowHeight="15"/>
  <cols>
    <col min="1" max="1" width="7.42578125" customWidth="1"/>
    <col min="2" max="2" width="55" customWidth="1"/>
    <col min="3" max="3" width="12.5703125" hidden="1" customWidth="1"/>
    <col min="4" max="4" width="14.42578125" hidden="1" customWidth="1"/>
    <col min="5" max="16" width="12.5703125" hidden="1" customWidth="1"/>
    <col min="17" max="17" width="11.28515625" hidden="1" customWidth="1"/>
    <col min="18" max="20" width="13.42578125" hidden="1" customWidth="1"/>
    <col min="21" max="21" width="11.28515625" hidden="1" customWidth="1"/>
    <col min="22" max="22" width="13.140625" hidden="1" customWidth="1"/>
    <col min="23" max="23" width="11.28515625" hidden="1" customWidth="1"/>
    <col min="24" max="24" width="13.140625" hidden="1" customWidth="1"/>
    <col min="25" max="25" width="13.42578125" hidden="1" customWidth="1"/>
    <col min="26" max="26" width="23.28515625" hidden="1" customWidth="1"/>
    <col min="27" max="28" width="19" customWidth="1"/>
  </cols>
  <sheetData>
    <row r="1" spans="1:28" ht="48" customHeight="1">
      <c r="B1" s="553" t="s">
        <v>11</v>
      </c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</row>
    <row r="2" spans="1:28" ht="2.25" customHeight="1" thickBot="1">
      <c r="AA2" s="11"/>
    </row>
    <row r="3" spans="1:28" ht="12.75" customHeight="1" thickBot="1">
      <c r="A3" s="547" t="s">
        <v>0</v>
      </c>
      <c r="B3" s="547" t="s">
        <v>1</v>
      </c>
      <c r="C3" s="545">
        <v>43466</v>
      </c>
      <c r="D3" s="546"/>
      <c r="E3" s="545">
        <v>43497</v>
      </c>
      <c r="F3" s="546"/>
      <c r="G3" s="545">
        <v>43525</v>
      </c>
      <c r="H3" s="546"/>
      <c r="I3" s="545">
        <v>43556</v>
      </c>
      <c r="J3" s="546"/>
      <c r="K3" s="545">
        <v>43586</v>
      </c>
      <c r="L3" s="546"/>
      <c r="M3" s="545">
        <v>43617</v>
      </c>
      <c r="N3" s="546"/>
      <c r="O3" s="545">
        <v>43647</v>
      </c>
      <c r="P3" s="546"/>
      <c r="Q3" s="545">
        <v>43678</v>
      </c>
      <c r="R3" s="550"/>
      <c r="S3" s="545">
        <v>43709</v>
      </c>
      <c r="T3" s="546"/>
      <c r="U3" s="545">
        <v>43739</v>
      </c>
      <c r="V3" s="550"/>
      <c r="W3" s="545">
        <v>43770</v>
      </c>
      <c r="X3" s="546"/>
      <c r="Y3" s="545">
        <v>43800</v>
      </c>
      <c r="Z3" s="546"/>
      <c r="AA3" s="545">
        <f>C3</f>
        <v>43466</v>
      </c>
      <c r="AB3" s="546"/>
    </row>
    <row r="4" spans="1:28" ht="14.25" customHeight="1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90"/>
      <c r="U4" s="208"/>
      <c r="V4" s="208"/>
      <c r="W4" s="89"/>
      <c r="X4" s="241"/>
      <c r="Y4" s="208"/>
      <c r="Z4" s="208"/>
      <c r="AA4" s="1" t="s">
        <v>2</v>
      </c>
      <c r="AB4" s="4" t="s">
        <v>3</v>
      </c>
    </row>
    <row r="5" spans="1:28" ht="12" customHeight="1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290"/>
      <c r="U5" s="208"/>
      <c r="V5" s="208"/>
      <c r="W5" s="89"/>
      <c r="X5" s="241"/>
      <c r="Y5" s="208"/>
      <c r="Z5" s="208"/>
      <c r="AA5" s="2" t="s">
        <v>4</v>
      </c>
      <c r="AB5" s="5"/>
    </row>
    <row r="6" spans="1:28" ht="14.25" customHeight="1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291"/>
      <c r="U6" s="209"/>
      <c r="V6" s="209"/>
      <c r="W6" s="90"/>
      <c r="X6" s="242"/>
      <c r="Y6" s="209"/>
      <c r="Z6" s="209"/>
      <c r="AA6" s="3" t="s">
        <v>5</v>
      </c>
      <c r="AB6" s="6" t="s">
        <v>6</v>
      </c>
    </row>
    <row r="7" spans="1:28" ht="14.25" customHeight="1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13"/>
      <c r="S7" s="158"/>
      <c r="T7" s="159"/>
      <c r="U7" s="210"/>
      <c r="V7" s="210"/>
      <c r="W7" s="243"/>
      <c r="X7" s="244"/>
      <c r="Y7" s="210"/>
      <c r="Z7" s="210"/>
      <c r="AA7" s="3"/>
      <c r="AB7" s="44"/>
    </row>
    <row r="8" spans="1:28" ht="14.25" customHeight="1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114"/>
      <c r="S8" s="160"/>
      <c r="T8" s="161"/>
      <c r="U8" s="211"/>
      <c r="V8" s="211"/>
      <c r="W8" s="245"/>
      <c r="X8" s="246"/>
      <c r="Y8" s="211"/>
      <c r="Z8" s="211"/>
      <c r="AA8" s="233" t="s">
        <v>10</v>
      </c>
      <c r="AB8" s="87" t="s">
        <v>10</v>
      </c>
    </row>
    <row r="9" spans="1:28" ht="14.25" customHeight="1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11"/>
      <c r="R9" s="115"/>
      <c r="S9" s="205"/>
      <c r="T9" s="162"/>
      <c r="U9" s="238"/>
      <c r="V9" s="212"/>
      <c r="W9" s="247"/>
      <c r="X9" s="248"/>
      <c r="Y9" s="212"/>
      <c r="Z9" s="212"/>
      <c r="AA9" s="170">
        <f>C9+E9+G9+I9+K9+M9+O9+Q9+S9+U9+W9+Y9</f>
        <v>0</v>
      </c>
      <c r="AB9" s="296">
        <f>IF(AA9=0,0,(D9+F9+H9+J9+L9+N9+P9+R9+T9+V9+X9+Z9)/AA9)</f>
        <v>0</v>
      </c>
    </row>
    <row r="10" spans="1:28" ht="14.25" customHeight="1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116"/>
      <c r="S10" s="163"/>
      <c r="T10" s="164"/>
      <c r="U10" s="213"/>
      <c r="V10" s="213"/>
      <c r="W10" s="249"/>
      <c r="X10" s="250"/>
      <c r="Y10" s="213"/>
      <c r="Z10" s="213"/>
      <c r="AA10" s="234">
        <f>C10+E10+G10+I10+K10+M10+O10+Q10+S10+U10+W10+Y10</f>
        <v>0</v>
      </c>
      <c r="AB10" s="110">
        <f>IF(AA10=0,0,(D10+F10+H10+J10+L10+N10+P10+R10+T10+V10+X10+Z10)/AA10)</f>
        <v>0</v>
      </c>
    </row>
    <row r="11" spans="1:28" ht="14.25" customHeight="1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114"/>
      <c r="S11" s="160"/>
      <c r="T11" s="161"/>
      <c r="U11" s="211"/>
      <c r="V11" s="211"/>
      <c r="W11" s="245"/>
      <c r="X11" s="246"/>
      <c r="Y11" s="211"/>
      <c r="Z11" s="211"/>
      <c r="AA11" s="233"/>
      <c r="AB11" s="87"/>
    </row>
    <row r="12" spans="1:28" ht="14.25" customHeight="1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117"/>
      <c r="S12" s="165"/>
      <c r="T12" s="166"/>
      <c r="U12" s="214"/>
      <c r="V12" s="214"/>
      <c r="W12" s="251"/>
      <c r="X12" s="252"/>
      <c r="Y12" s="214"/>
      <c r="Z12" s="214"/>
      <c r="AA12" s="170">
        <f>C12+E12+G12+I12+K12+M12+O12+Q12+S12+U12+W12+Y12</f>
        <v>0</v>
      </c>
      <c r="AB12" s="296">
        <f>IF(AA12=0,0,(D12+F12+H12+J12+L12+N12+P12+R12+T12+V12+X12+Z12)/AA12)</f>
        <v>0</v>
      </c>
    </row>
    <row r="13" spans="1:28" ht="14.25" customHeight="1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116"/>
      <c r="S13" s="163"/>
      <c r="T13" s="164"/>
      <c r="U13" s="213"/>
      <c r="V13" s="213"/>
      <c r="W13" s="249"/>
      <c r="X13" s="250"/>
      <c r="Y13" s="213"/>
      <c r="Z13" s="213"/>
      <c r="AA13" s="234">
        <f>C13+E13+G13+I13+K13+M13+O13+Q13+S13+U13+W13+Y13</f>
        <v>0</v>
      </c>
      <c r="AB13" s="110">
        <f>IF(AA13=0,0,(D13+F13+H13+J13+L13+N13+P13+R13+T13+V13+X13+Z13)/AA13)</f>
        <v>0</v>
      </c>
    </row>
    <row r="14" spans="1:28" ht="14.25" customHeight="1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14"/>
      <c r="S14" s="160"/>
      <c r="T14" s="161"/>
      <c r="U14" s="211"/>
      <c r="V14" s="211"/>
      <c r="W14" s="245"/>
      <c r="X14" s="246"/>
      <c r="Y14" s="211"/>
      <c r="Z14" s="211"/>
      <c r="AA14" s="233"/>
      <c r="AB14" s="87"/>
    </row>
    <row r="15" spans="1:28" ht="14.25" customHeight="1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117"/>
      <c r="S15" s="165"/>
      <c r="T15" s="166"/>
      <c r="U15" s="214"/>
      <c r="V15" s="214"/>
      <c r="W15" s="251"/>
      <c r="X15" s="252"/>
      <c r="Y15" s="214"/>
      <c r="Z15" s="214"/>
      <c r="AA15" s="170">
        <f>C15+E15+G15+I15+K15+M15+O15+Q15+S15+U15+W15+Y15</f>
        <v>0</v>
      </c>
      <c r="AB15" s="296">
        <f>IF(AA15=0,0,(D15+F15+H15+J15+L15+N15+P15+R15+T15+V15+X15+Z15)/AA15)</f>
        <v>0</v>
      </c>
    </row>
    <row r="16" spans="1:28" ht="14.25" customHeight="1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116"/>
      <c r="S16" s="163"/>
      <c r="T16" s="164"/>
      <c r="U16" s="213"/>
      <c r="V16" s="213"/>
      <c r="W16" s="249"/>
      <c r="X16" s="250"/>
      <c r="Y16" s="213"/>
      <c r="Z16" s="213"/>
      <c r="AA16" s="234">
        <f>C16+E16+G16+I16+K16+M16+O16+Q16+S16+U16+W16+Y16</f>
        <v>0</v>
      </c>
      <c r="AB16" s="110">
        <f>IF(AA16=0,0,(D16+F16+H16+J16+L16+N16+P16+R16+T16+V16+X16+Z16)/AA16)</f>
        <v>0</v>
      </c>
    </row>
    <row r="17" spans="1:28" ht="14.25" customHeight="1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118"/>
      <c r="S17" s="167"/>
      <c r="T17" s="41"/>
      <c r="U17" s="215"/>
      <c r="V17" s="215"/>
      <c r="W17" s="253"/>
      <c r="X17" s="254"/>
      <c r="Y17" s="215"/>
      <c r="Z17" s="215"/>
      <c r="AA17" s="167"/>
      <c r="AB17" s="41"/>
    </row>
    <row r="18" spans="1:28" ht="14.25" customHeight="1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117"/>
      <c r="S18" s="165"/>
      <c r="T18" s="166"/>
      <c r="U18" s="214"/>
      <c r="V18" s="214"/>
      <c r="W18" s="251"/>
      <c r="X18" s="252"/>
      <c r="Y18" s="214"/>
      <c r="Z18" s="214"/>
      <c r="AA18" s="170">
        <f>C18+E18+G18+I18+K18+M18+O18+Q18+S18+U18+W18+Y18</f>
        <v>0</v>
      </c>
      <c r="AB18" s="296">
        <f>IF(AA18=0,0,(D18+F18+H18+J18+L18+N18+P18+R18+T18+V18+X18+Z18)/AA18)</f>
        <v>0</v>
      </c>
    </row>
    <row r="19" spans="1:28" ht="13.5" customHeight="1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119"/>
      <c r="S19" s="163"/>
      <c r="T19" s="164"/>
      <c r="U19" s="213"/>
      <c r="V19" s="213"/>
      <c r="W19" s="249"/>
      <c r="X19" s="250"/>
      <c r="Y19" s="213"/>
      <c r="Z19" s="213"/>
      <c r="AA19" s="234">
        <f>C19+E19+G19+I19+K19+M19+O19+Q19+S19+U19+W19+Y19</f>
        <v>0</v>
      </c>
      <c r="AB19" s="110">
        <f>IF(AA19=0,0,(D19+F19+H19+J19+L19+N19+P19+R19+T19+V19+X19+Z19)/AA19)</f>
        <v>0</v>
      </c>
    </row>
    <row r="20" spans="1:28" ht="14.25" customHeight="1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118"/>
      <c r="S20" s="167"/>
      <c r="T20" s="41"/>
      <c r="U20" s="215"/>
      <c r="V20" s="215"/>
      <c r="W20" s="253"/>
      <c r="X20" s="254"/>
      <c r="Y20" s="215"/>
      <c r="Z20" s="215"/>
      <c r="AA20" s="167"/>
      <c r="AB20" s="41"/>
    </row>
    <row r="21" spans="1:28" ht="14.25" customHeight="1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117"/>
      <c r="S21" s="165"/>
      <c r="T21" s="166"/>
      <c r="U21" s="214"/>
      <c r="V21" s="214"/>
      <c r="W21" s="251"/>
      <c r="X21" s="252"/>
      <c r="Y21" s="214"/>
      <c r="Z21" s="214"/>
      <c r="AA21" s="170">
        <f>C21+E21+G21+I21+K21+M21+O21+Q21+S21+U21+W21+Y21</f>
        <v>13727.999999999991</v>
      </c>
      <c r="AB21" s="297">
        <f>IF(AA21=0,0,(D21+F21+H21+J21+L21+N21+P21+R21+T21+V21+X21+Z21)/AA21)</f>
        <v>1.5956898310023322</v>
      </c>
    </row>
    <row r="22" spans="1:28" ht="13.5" customHeight="1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54"/>
      <c r="L22" s="54"/>
      <c r="M22" s="54"/>
      <c r="N22" s="54"/>
      <c r="O22" s="54"/>
      <c r="P22" s="54"/>
      <c r="Q22" s="54"/>
      <c r="R22" s="119"/>
      <c r="S22" s="163"/>
      <c r="T22" s="164"/>
      <c r="U22" s="213"/>
      <c r="V22" s="213"/>
      <c r="W22" s="249"/>
      <c r="X22" s="250"/>
      <c r="Y22" s="213"/>
      <c r="Z22" s="213"/>
      <c r="AA22" s="234">
        <f>C22+E22+G22+I22+K22+M22+O22+Q22+S22+U22+W22+Y22</f>
        <v>1.99</v>
      </c>
      <c r="AB22" s="110">
        <f>IF(AA22=0,0,(D22+F22+H22+J22+L22+N22+P22+R22+T22+V22+X22+Z22)/AA22)</f>
        <v>758.87939698492471</v>
      </c>
    </row>
    <row r="23" spans="1:28" ht="14.25" customHeight="1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118"/>
      <c r="S23" s="167"/>
      <c r="T23" s="41"/>
      <c r="U23" s="215"/>
      <c r="V23" s="215"/>
      <c r="W23" s="253"/>
      <c r="X23" s="254"/>
      <c r="Y23" s="215"/>
      <c r="Z23" s="215"/>
      <c r="AA23" s="167"/>
      <c r="AB23" s="41"/>
    </row>
    <row r="24" spans="1:28" ht="14.25" customHeight="1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117"/>
      <c r="S24" s="165"/>
      <c r="T24" s="166"/>
      <c r="U24" s="214"/>
      <c r="V24" s="214"/>
      <c r="W24" s="251"/>
      <c r="X24" s="252"/>
      <c r="Y24" s="214"/>
      <c r="Z24" s="214"/>
      <c r="AA24" s="170">
        <f>C24+E24+G24+I24+K24+M24+O24+Q24+S24+U24+W24+Y24</f>
        <v>0</v>
      </c>
      <c r="AB24" s="297">
        <f>IF(AA24=0,0,(D24+F24+H24+J24+L24+N24+P24+R24+T24+V24+X24+Z24)/AA24)</f>
        <v>0</v>
      </c>
    </row>
    <row r="25" spans="1:28" ht="13.5" customHeight="1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119"/>
      <c r="S25" s="163"/>
      <c r="T25" s="164"/>
      <c r="U25" s="213"/>
      <c r="V25" s="213"/>
      <c r="W25" s="249"/>
      <c r="X25" s="250"/>
      <c r="Y25" s="213"/>
      <c r="Z25" s="213"/>
      <c r="AA25" s="234">
        <f>C25+E25+G25+I25+K25+M25+O25+Q25+S25+U25+W25+Y25</f>
        <v>0</v>
      </c>
      <c r="AB25" s="110">
        <f>IF(AA25=0,0,(D25+F25+H25+J25+L25+N25+P25+R25+T25+V25+X25+Z25)/AA25)</f>
        <v>0</v>
      </c>
    </row>
    <row r="26" spans="1:28" ht="16.5" thickTop="1">
      <c r="A26" s="554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120"/>
      <c r="S26" s="168"/>
      <c r="T26" s="169"/>
      <c r="U26" s="216"/>
      <c r="V26" s="216"/>
      <c r="W26" s="255"/>
      <c r="X26" s="256"/>
      <c r="Y26" s="216"/>
      <c r="Z26" s="216"/>
      <c r="AA26" s="170"/>
      <c r="AB26" s="60"/>
    </row>
    <row r="27" spans="1:28" ht="15.75">
      <c r="A27" s="555"/>
      <c r="B27" s="9" t="s">
        <v>12</v>
      </c>
      <c r="C27" s="61">
        <v>278816</v>
      </c>
      <c r="D27" s="61">
        <v>430701.02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121"/>
      <c r="S27" s="170"/>
      <c r="T27" s="171"/>
      <c r="U27" s="217"/>
      <c r="V27" s="217"/>
      <c r="W27" s="257"/>
      <c r="X27" s="258"/>
      <c r="Y27" s="217"/>
      <c r="Z27" s="217"/>
      <c r="AA27" s="170">
        <f>C27+E27+G27+I27+K27+M27+O27+Q27+S27+U27+W27+Y27</f>
        <v>278816</v>
      </c>
      <c r="AB27" s="297">
        <f>IF(AA27=0,0,(D27+F27+H27+J27+L27+N27+P27+R27+T27+V27+X27+Z27)/AA27)</f>
        <v>1.544750014346379</v>
      </c>
    </row>
    <row r="28" spans="1:28" ht="16.5" thickBot="1">
      <c r="A28" s="556"/>
      <c r="B28" s="16" t="s">
        <v>13</v>
      </c>
      <c r="C28" s="88">
        <v>317.27</v>
      </c>
      <c r="D28" s="88">
        <v>240769.2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122"/>
      <c r="S28" s="172"/>
      <c r="T28" s="173"/>
      <c r="U28" s="218"/>
      <c r="V28" s="218"/>
      <c r="W28" s="259"/>
      <c r="X28" s="260"/>
      <c r="Y28" s="218"/>
      <c r="Z28" s="218"/>
      <c r="AA28" s="234">
        <f>C28+E28+G28+I28+K28+M28+O28+Q28+S28+U28+W28+Y28</f>
        <v>317.27</v>
      </c>
      <c r="AB28" s="110">
        <f>IF(AA28=0,0,(D28+F28+H28+J28+L28+N28+P28+R28+T28+V28+X28+Z28)/AA28)</f>
        <v>758.87792731742684</v>
      </c>
    </row>
    <row r="29" spans="1:28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123"/>
      <c r="S29" s="174"/>
      <c r="T29" s="175"/>
      <c r="U29" s="219"/>
      <c r="V29" s="219"/>
      <c r="W29" s="261"/>
      <c r="X29" s="262"/>
      <c r="Y29" s="219"/>
      <c r="Z29" s="219"/>
      <c r="AA29" s="174"/>
      <c r="AB29" s="58"/>
    </row>
    <row r="30" spans="1:28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117"/>
      <c r="S30" s="165"/>
      <c r="T30" s="166"/>
      <c r="U30" s="217"/>
      <c r="V30" s="217"/>
      <c r="W30" s="257"/>
      <c r="X30" s="258"/>
      <c r="Y30" s="217"/>
      <c r="Z30" s="217"/>
      <c r="AA30" s="170">
        <f>C30+E30+G30+I30+K30+M30+O30+Q30+S30+U30+W30+Y30</f>
        <v>0</v>
      </c>
      <c r="AB30" s="297">
        <f>IF(AA30=0,0,(D30+F30+H30+J30+L30+N30+P30+R30+T30+V30+X30+Z30)/AA30)</f>
        <v>0</v>
      </c>
    </row>
    <row r="31" spans="1:28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119"/>
      <c r="S31" s="163"/>
      <c r="T31" s="164"/>
      <c r="U31" s="218"/>
      <c r="V31" s="218"/>
      <c r="W31" s="259"/>
      <c r="X31" s="260"/>
      <c r="Y31" s="218"/>
      <c r="Z31" s="218"/>
      <c r="AA31" s="234">
        <f>C31+E31+G31+I31+K31+M31+O31+Q31+S31+U31+W31+Y31</f>
        <v>0</v>
      </c>
      <c r="AB31" s="110">
        <f>IF(AA31=0,0,(D31+F31+H31+J31+L31+N31+P31+R31+T31+V31+X31+Z31)/AA31)</f>
        <v>0</v>
      </c>
    </row>
    <row r="32" spans="1:28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124"/>
      <c r="S32" s="176"/>
      <c r="T32" s="65"/>
      <c r="U32" s="220"/>
      <c r="V32" s="220"/>
      <c r="W32" s="263"/>
      <c r="X32" s="264"/>
      <c r="Y32" s="220"/>
      <c r="Z32" s="220"/>
      <c r="AA32" s="176"/>
      <c r="AB32" s="65"/>
    </row>
    <row r="33" spans="1:28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117"/>
      <c r="S33" s="165"/>
      <c r="T33" s="166"/>
      <c r="U33" s="214"/>
      <c r="V33" s="214"/>
      <c r="W33" s="251"/>
      <c r="X33" s="252"/>
      <c r="Y33" s="214"/>
      <c r="Z33" s="214"/>
      <c r="AA33" s="170">
        <f>C33+E33+G33+I33+K33+M33+O33+Q33+S33+U33+W33+Y33</f>
        <v>0</v>
      </c>
      <c r="AB33" s="297">
        <f>IF(AA33=0,0,(D33+F33+H33+J33+L33+N33+P33+R33+T33+V33+X33+Z33)/AA33)</f>
        <v>0</v>
      </c>
    </row>
    <row r="34" spans="1:28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119"/>
      <c r="S34" s="163"/>
      <c r="T34" s="164"/>
      <c r="U34" s="213"/>
      <c r="V34" s="213"/>
      <c r="W34" s="249"/>
      <c r="X34" s="250"/>
      <c r="Y34" s="213"/>
      <c r="Z34" s="213"/>
      <c r="AA34" s="234">
        <f>C34+E34+G34+I34+K34+M34+O34+Q34+S34+U34+W34+Y34</f>
        <v>0</v>
      </c>
      <c r="AB34" s="110">
        <f>IF(AA34=0,0,(D34+F34+H34+J34+L34+N34+P34+R34+T34+V34+X34+Z34)/AA34)</f>
        <v>0</v>
      </c>
    </row>
    <row r="35" spans="1:28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123"/>
      <c r="S35" s="174"/>
      <c r="T35" s="175"/>
      <c r="U35" s="219"/>
      <c r="V35" s="219"/>
      <c r="W35" s="261"/>
      <c r="X35" s="262"/>
      <c r="Y35" s="219"/>
      <c r="Z35" s="219"/>
      <c r="AA35" s="174"/>
      <c r="AB35" s="58"/>
    </row>
    <row r="36" spans="1:28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117"/>
      <c r="S36" s="165"/>
      <c r="T36" s="166"/>
      <c r="U36" s="214"/>
      <c r="V36" s="214"/>
      <c r="W36" s="251"/>
      <c r="X36" s="252"/>
      <c r="Y36" s="214"/>
      <c r="Z36" s="214"/>
      <c r="AA36" s="170">
        <f>C36+E36+G36+I36+K36+M36+O36+Q36+S36+U36+W36+Y36</f>
        <v>0</v>
      </c>
      <c r="AB36" s="297">
        <f>IF(AA36=0,0,(D36+F36+H36+J36+L36+N36+P36+R36+T36+V36+X36+Z36)/AA36)</f>
        <v>0</v>
      </c>
    </row>
    <row r="37" spans="1:28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19"/>
      <c r="S37" s="163"/>
      <c r="T37" s="164"/>
      <c r="U37" s="213"/>
      <c r="V37" s="213"/>
      <c r="W37" s="249"/>
      <c r="X37" s="250"/>
      <c r="Y37" s="213"/>
      <c r="Z37" s="213"/>
      <c r="AA37" s="234">
        <f>C37+E37+G37+I37+K37+M37+O37+Q37+S37+U37+W37+Y37</f>
        <v>0</v>
      </c>
      <c r="AB37" s="110">
        <f>IF(AA37=0,0,(D37+F37+H37+J37+L37+N37+P37+R37+T37+V37+X37+Z37)/AA37)</f>
        <v>0</v>
      </c>
    </row>
    <row r="38" spans="1:28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123"/>
      <c r="S38" s="174"/>
      <c r="T38" s="175"/>
      <c r="U38" s="219"/>
      <c r="V38" s="219"/>
      <c r="W38" s="261"/>
      <c r="X38" s="262"/>
      <c r="Y38" s="219"/>
      <c r="Z38" s="219"/>
      <c r="AA38" s="174"/>
      <c r="AB38" s="58"/>
    </row>
    <row r="39" spans="1:28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117"/>
      <c r="S39" s="165"/>
      <c r="T39" s="166"/>
      <c r="U39" s="214"/>
      <c r="V39" s="214"/>
      <c r="W39" s="251"/>
      <c r="X39" s="252"/>
      <c r="Y39" s="214"/>
      <c r="Z39" s="214"/>
      <c r="AA39" s="170">
        <f>C39+E39+G39+I39+K39+M39+O39+Q39+S39+U39+W39+Y39</f>
        <v>0</v>
      </c>
      <c r="AB39" s="297">
        <f>IF(AA39=0,0,(D39+F39+H39+J39+L39+N39+P39+R39+T39+V39+X39+Z39)/AA39)</f>
        <v>0</v>
      </c>
    </row>
    <row r="40" spans="1:28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119"/>
      <c r="S40" s="163"/>
      <c r="T40" s="164"/>
      <c r="U40" s="213"/>
      <c r="V40" s="213"/>
      <c r="W40" s="249"/>
      <c r="X40" s="250"/>
      <c r="Y40" s="213"/>
      <c r="Z40" s="213"/>
      <c r="AA40" s="234">
        <f>C40+E40+G40+I40+K40+M40+O40+Q40+S40+U40+W40+Y40</f>
        <v>0</v>
      </c>
      <c r="AB40" s="110">
        <f>IF(AA40=0,0,(D40+F40+H40+J40+L40+N40+P40+R40+T40+V40+X40+Z40)/AA40)</f>
        <v>0</v>
      </c>
    </row>
    <row r="41" spans="1:28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23"/>
      <c r="S41" s="174"/>
      <c r="T41" s="175"/>
      <c r="U41" s="219"/>
      <c r="V41" s="219"/>
      <c r="W41" s="261"/>
      <c r="X41" s="262"/>
      <c r="Y41" s="219"/>
      <c r="Z41" s="219"/>
      <c r="AA41" s="174"/>
      <c r="AB41" s="58"/>
    </row>
    <row r="42" spans="1:28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117"/>
      <c r="S42" s="165"/>
      <c r="T42" s="166"/>
      <c r="U42" s="214"/>
      <c r="V42" s="214"/>
      <c r="W42" s="251"/>
      <c r="X42" s="252"/>
      <c r="Y42" s="214"/>
      <c r="Z42" s="214"/>
      <c r="AA42" s="170">
        <f>C42+E42+G42+I42+K42+M42+O42+Q42+S42+U42+W42+Y42</f>
        <v>0</v>
      </c>
      <c r="AB42" s="297">
        <f>IF(AA42=0,0,(D42+F42+H42+J42+L42+N42+P42+R42+T42+V42+X42+Z42)/AA42)</f>
        <v>0</v>
      </c>
    </row>
    <row r="43" spans="1:28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125"/>
      <c r="S43" s="234"/>
      <c r="T43" s="177"/>
      <c r="U43" s="239"/>
      <c r="V43" s="221"/>
      <c r="W43" s="265"/>
      <c r="X43" s="266"/>
      <c r="Y43" s="221"/>
      <c r="Z43" s="221"/>
      <c r="AA43" s="234">
        <f>C43+E43+G43+I43+K43+M43+O43+Q43+S43+U43+W43+Y43</f>
        <v>0</v>
      </c>
      <c r="AB43" s="110">
        <f>IF(AA43=0,0,(D43+F43+H43+J43+L43+N43+P43+R43+T43+V43+X43+Z43)/AA43)</f>
        <v>0</v>
      </c>
    </row>
    <row r="44" spans="1:28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123"/>
      <c r="S44" s="174"/>
      <c r="T44" s="175"/>
      <c r="U44" s="219"/>
      <c r="V44" s="219"/>
      <c r="W44" s="261"/>
      <c r="X44" s="262"/>
      <c r="Y44" s="219"/>
      <c r="Z44" s="219"/>
      <c r="AA44" s="174"/>
      <c r="AB44" s="58"/>
    </row>
    <row r="45" spans="1:28" ht="15.75">
      <c r="A45" s="555"/>
      <c r="B45" s="22" t="s">
        <v>12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7"/>
      <c r="S45" s="165"/>
      <c r="T45" s="166"/>
      <c r="U45" s="214"/>
      <c r="V45" s="214"/>
      <c r="W45" s="251"/>
      <c r="X45" s="252"/>
      <c r="Y45" s="214"/>
      <c r="Z45" s="214"/>
      <c r="AA45" s="170">
        <f>C45+E45+G45+I45+K45+M45+O45+Q45+S45+U45+W45+Y45</f>
        <v>0</v>
      </c>
      <c r="AB45" s="297">
        <f>IF(AA45=0,0,(D45+F45+H45+J45+L45+N45+P45+R45+T45+V45+X45+Z45)/AA45)</f>
        <v>0</v>
      </c>
    </row>
    <row r="46" spans="1:28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119"/>
      <c r="S46" s="163"/>
      <c r="T46" s="164"/>
      <c r="U46" s="213"/>
      <c r="V46" s="213"/>
      <c r="W46" s="249"/>
      <c r="X46" s="250"/>
      <c r="Y46" s="213"/>
      <c r="Z46" s="213"/>
      <c r="AA46" s="234">
        <f>C46+E46+G46+I46+K46+M46+O46+Q46+S46+U46+W46+Y46</f>
        <v>0</v>
      </c>
      <c r="AB46" s="110">
        <f>IF(AA46=0,0,(D46+F46+H46+J46+L46+N46+P46+R46+T46+V46+X46+Z46)/AA46)</f>
        <v>0</v>
      </c>
    </row>
    <row r="47" spans="1:28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123"/>
      <c r="S47" s="174"/>
      <c r="T47" s="175"/>
      <c r="U47" s="219"/>
      <c r="V47" s="219"/>
      <c r="W47" s="261"/>
      <c r="X47" s="262"/>
      <c r="Y47" s="219"/>
      <c r="Z47" s="219"/>
      <c r="AA47" s="174"/>
      <c r="AB47" s="58"/>
    </row>
    <row r="48" spans="1:28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117"/>
      <c r="S48" s="165"/>
      <c r="T48" s="166"/>
      <c r="U48" s="214"/>
      <c r="V48" s="214"/>
      <c r="W48" s="251"/>
      <c r="X48" s="252"/>
      <c r="Y48" s="214"/>
      <c r="Z48" s="214"/>
      <c r="AA48" s="170">
        <f>C48+E48+G48+I48+K48+M48+O48+Q48+S48+U48+W48+Y48</f>
        <v>0</v>
      </c>
      <c r="AB48" s="297">
        <f>IF(AA48=0,0,(D48+F48+H48+J48+L48+N48+P48+R48+T48+V48+X48+Z48)/AA48)</f>
        <v>0</v>
      </c>
    </row>
    <row r="49" spans="1:28" ht="16.5" thickBot="1">
      <c r="A49" s="556"/>
      <c r="B49" s="338" t="s">
        <v>13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116"/>
      <c r="S49" s="163"/>
      <c r="T49" s="164"/>
      <c r="U49" s="213"/>
      <c r="V49" s="213"/>
      <c r="W49" s="249"/>
      <c r="X49" s="250"/>
      <c r="Y49" s="213"/>
      <c r="Z49" s="213"/>
      <c r="AA49" s="234">
        <f>C49+E49+G49+I49+K49+M49+O49+Q49+S49+U49+W49+Y49</f>
        <v>0</v>
      </c>
      <c r="AB49" s="110">
        <f>IF(AA49=0,0,(D49+F49+H49+J49+L49+N49+P49+R49+T49+V49+X49+Z49)/AA49)</f>
        <v>0</v>
      </c>
    </row>
    <row r="50" spans="1:28" ht="16.5" thickBot="1">
      <c r="A50" s="337">
        <v>15</v>
      </c>
      <c r="B50" s="339" t="s">
        <v>7</v>
      </c>
      <c r="C50" s="340">
        <v>261229</v>
      </c>
      <c r="D50" s="340">
        <v>2486900.08</v>
      </c>
      <c r="E50" s="340"/>
      <c r="F50" s="340"/>
      <c r="G50" s="340"/>
      <c r="H50" s="340"/>
      <c r="I50" s="340"/>
      <c r="J50" s="340"/>
      <c r="K50" s="340"/>
      <c r="L50" s="340"/>
      <c r="M50" s="340"/>
      <c r="N50" s="340"/>
      <c r="O50" s="340"/>
      <c r="P50" s="340"/>
      <c r="Q50" s="340"/>
      <c r="R50" s="341"/>
      <c r="S50" s="342"/>
      <c r="T50" s="343"/>
      <c r="U50" s="344"/>
      <c r="V50" s="344"/>
      <c r="W50" s="345"/>
      <c r="X50" s="346"/>
      <c r="Y50" s="344"/>
      <c r="Z50" s="344"/>
      <c r="AA50" s="342">
        <f>C50+E50+G50+I50+K50+M50+O50+Q50+S50+U50+W50+Y50</f>
        <v>261229</v>
      </c>
      <c r="AB50" s="347">
        <f>(D50+F50+H50+J50+L50+N50+P50+R50+T50+V50+X50+Z50)/AA50</f>
        <v>9.52</v>
      </c>
    </row>
    <row r="51" spans="1:28" ht="15.75" hidden="1">
      <c r="A51" s="31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114"/>
      <c r="S51" s="160"/>
      <c r="T51" s="161"/>
      <c r="U51" s="211"/>
      <c r="V51" s="211"/>
      <c r="W51" s="245"/>
      <c r="X51" s="246"/>
      <c r="Y51" s="211"/>
      <c r="Z51" s="211"/>
      <c r="AA51" s="160"/>
      <c r="AB51" s="87"/>
    </row>
    <row r="52" spans="1:28" ht="15.75" hidden="1">
      <c r="A52" s="28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127"/>
      <c r="S52" s="180"/>
      <c r="T52" s="181"/>
      <c r="U52" s="223"/>
      <c r="V52" s="223"/>
      <c r="W52" s="269"/>
      <c r="X52" s="270"/>
      <c r="Y52" s="223"/>
      <c r="Z52" s="223"/>
      <c r="AA52" s="180"/>
      <c r="AB52" s="68"/>
    </row>
    <row r="53" spans="1:28" ht="16.5" hidden="1" thickBot="1">
      <c r="A53" s="29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128"/>
      <c r="S53" s="182"/>
      <c r="T53" s="183"/>
      <c r="U53" s="224"/>
      <c r="V53" s="224"/>
      <c r="W53" s="271"/>
      <c r="X53" s="272"/>
      <c r="Y53" s="224"/>
      <c r="Z53" s="224"/>
      <c r="AA53" s="182"/>
      <c r="AB53" s="70"/>
    </row>
    <row r="54" spans="1:28" ht="15.75" hidden="1">
      <c r="A54" s="31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129"/>
      <c r="S54" s="184"/>
      <c r="T54" s="185"/>
      <c r="U54" s="225"/>
      <c r="V54" s="225"/>
      <c r="W54" s="273"/>
      <c r="X54" s="274"/>
      <c r="Y54" s="225"/>
      <c r="Z54" s="225"/>
      <c r="AA54" s="184"/>
      <c r="AB54" s="72"/>
    </row>
    <row r="55" spans="1:28" ht="13.5" hidden="1" customHeight="1">
      <c r="A55" s="28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121"/>
      <c r="S55" s="170"/>
      <c r="T55" s="171"/>
      <c r="U55" s="217"/>
      <c r="V55" s="217"/>
      <c r="W55" s="257"/>
      <c r="X55" s="258"/>
      <c r="Y55" s="217"/>
      <c r="Z55" s="217"/>
      <c r="AA55" s="170"/>
      <c r="AB55" s="62"/>
    </row>
    <row r="56" spans="1:28" ht="13.5" hidden="1" customHeight="1" thickBot="1">
      <c r="A56" s="29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130"/>
      <c r="S56" s="186"/>
      <c r="T56" s="74"/>
      <c r="U56" s="226"/>
      <c r="V56" s="226"/>
      <c r="W56" s="275"/>
      <c r="X56" s="276"/>
      <c r="Y56" s="226"/>
      <c r="Z56" s="226"/>
      <c r="AA56" s="186"/>
      <c r="AB56" s="74"/>
    </row>
    <row r="57" spans="1:28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129"/>
      <c r="S57" s="184"/>
      <c r="T57" s="185"/>
      <c r="U57" s="225"/>
      <c r="V57" s="225"/>
      <c r="W57" s="273"/>
      <c r="X57" s="274"/>
      <c r="Y57" s="225"/>
      <c r="Z57" s="225"/>
      <c r="AA57" s="184"/>
      <c r="AB57" s="72"/>
    </row>
    <row r="58" spans="1:28" ht="16.5" thickBot="1">
      <c r="A58" s="559"/>
      <c r="B58" s="13" t="s">
        <v>12</v>
      </c>
      <c r="C58" s="75">
        <v>355102.00000000041</v>
      </c>
      <c r="D58" s="95">
        <v>543691.72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31"/>
      <c r="S58" s="187"/>
      <c r="T58" s="188"/>
      <c r="U58" s="227"/>
      <c r="V58" s="227"/>
      <c r="W58" s="277"/>
      <c r="X58" s="278"/>
      <c r="Y58" s="227"/>
      <c r="Z58" s="227"/>
      <c r="AA58" s="170">
        <f>C58+E58+G58+I58+K58+M58+O58+Q58+S58+U58+W58+Y58</f>
        <v>355102.00000000041</v>
      </c>
      <c r="AB58" s="297">
        <f>IF(AA58=0,0,(D58+F58+H58+J58+L58+N58+P58+R58+T58+V58+X58+Z58)/AA58)</f>
        <v>1.5310860541478204</v>
      </c>
    </row>
    <row r="59" spans="1:28" ht="16.5" thickBot="1">
      <c r="A59" s="559"/>
      <c r="B59" s="19" t="s">
        <v>13</v>
      </c>
      <c r="C59" s="76">
        <v>17.149999999999999</v>
      </c>
      <c r="D59" s="76">
        <v>13014.76</v>
      </c>
      <c r="E59" s="76"/>
      <c r="F59" s="76"/>
      <c r="G59" s="76"/>
      <c r="H59" s="76"/>
      <c r="I59" s="93"/>
      <c r="J59" s="93"/>
      <c r="K59" s="93"/>
      <c r="L59" s="93"/>
      <c r="M59" s="106"/>
      <c r="N59" s="93"/>
      <c r="O59" s="93"/>
      <c r="P59" s="93"/>
      <c r="Q59" s="93"/>
      <c r="R59" s="132"/>
      <c r="S59" s="189"/>
      <c r="T59" s="190"/>
      <c r="U59" s="228"/>
      <c r="V59" s="228"/>
      <c r="W59" s="279"/>
      <c r="X59" s="280"/>
      <c r="Y59" s="228"/>
      <c r="Z59" s="228"/>
      <c r="AA59" s="234">
        <f>C59+E59+G59+I59+K59+M59+O59+Q59+S59+U59+W59+Y59</f>
        <v>17.149999999999999</v>
      </c>
      <c r="AB59" s="110">
        <f>IF(AA59=0,0,(D59+F59+H59+J59+L59+N59+P59+R59+T59+V59+X59+Z59)/AA59)</f>
        <v>758.8781341107873</v>
      </c>
    </row>
    <row r="60" spans="1:28" ht="15" customHeight="1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129"/>
      <c r="S60" s="184"/>
      <c r="T60" s="185"/>
      <c r="U60" s="225"/>
      <c r="V60" s="225"/>
      <c r="W60" s="273"/>
      <c r="X60" s="274"/>
      <c r="Y60" s="225"/>
      <c r="Z60" s="225"/>
      <c r="AA60" s="184"/>
      <c r="AB60" s="72"/>
    </row>
    <row r="61" spans="1:28" ht="12.75" customHeight="1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121"/>
      <c r="S61" s="170"/>
      <c r="T61" s="171"/>
      <c r="U61" s="217"/>
      <c r="V61" s="217"/>
      <c r="W61" s="257"/>
      <c r="X61" s="258"/>
      <c r="Y61" s="217"/>
      <c r="Z61" s="217"/>
      <c r="AA61" s="170">
        <f>C61+E61+G61+I61+K61+M61+O61+Q61+S61+U61+W61+Y61</f>
        <v>0</v>
      </c>
      <c r="AB61" s="297">
        <f>IF(AA61=0,0,(D61+F61+H61+J61+L61+N61+P61+R61+T61+V61+X61+Z61)/AA61)</f>
        <v>0</v>
      </c>
    </row>
    <row r="62" spans="1:28" ht="13.5" customHeight="1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133"/>
      <c r="S62" s="323"/>
      <c r="T62" s="324"/>
      <c r="U62" s="325"/>
      <c r="V62" s="325"/>
      <c r="W62" s="326"/>
      <c r="X62" s="327"/>
      <c r="Y62" s="325"/>
      <c r="Z62" s="325"/>
      <c r="AA62" s="321">
        <f>C62+E62+G62+I62+K62+M62+O62+Q62+S62+U62+W62+Y62</f>
        <v>0</v>
      </c>
      <c r="AB62" s="322">
        <f>IF(AA62=0,0,(D62+F62+H62+J62+L62+N62+P62+R62+T62+V62+X62+Z62)/AA62)</f>
        <v>0</v>
      </c>
    </row>
    <row r="63" spans="1:28" ht="15" customHeight="1">
      <c r="A63" s="559">
        <v>18</v>
      </c>
      <c r="B63" s="10" t="s">
        <v>41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120"/>
      <c r="S63" s="168"/>
      <c r="T63" s="169"/>
      <c r="U63" s="216"/>
      <c r="V63" s="216"/>
      <c r="W63" s="255"/>
      <c r="X63" s="256"/>
      <c r="Y63" s="216"/>
      <c r="Z63" s="216"/>
      <c r="AA63" s="168"/>
      <c r="AB63" s="60"/>
    </row>
    <row r="64" spans="1:28" ht="12.75" customHeight="1">
      <c r="A64" s="559"/>
      <c r="B64" s="9" t="s">
        <v>12</v>
      </c>
      <c r="C64" s="61">
        <v>12059</v>
      </c>
      <c r="D64" s="61">
        <v>18468.3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121"/>
      <c r="S64" s="170"/>
      <c r="T64" s="171"/>
      <c r="U64" s="217"/>
      <c r="V64" s="217"/>
      <c r="W64" s="257"/>
      <c r="X64" s="258"/>
      <c r="Y64" s="217"/>
      <c r="Z64" s="217"/>
      <c r="AA64" s="170">
        <f>C64+E64+G64+I64+K64+M64+O64+Q64+S64+U64+W64+Y64</f>
        <v>12059</v>
      </c>
      <c r="AB64" s="297">
        <f>IF(AA64=0,0,(D64+F64+H64+J64+L64+N64+P64+R64+T64+V64+X64+Z64)/AA64)</f>
        <v>1.5314951488514801</v>
      </c>
    </row>
    <row r="65" spans="1:28" ht="13.5" customHeight="1" thickBot="1">
      <c r="A65" s="559"/>
      <c r="B65" s="293" t="s">
        <v>13</v>
      </c>
      <c r="C65" s="103">
        <v>12.47</v>
      </c>
      <c r="D65" s="103">
        <v>9463.2099999999991</v>
      </c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35"/>
      <c r="S65" s="191"/>
      <c r="T65" s="192"/>
      <c r="U65" s="229"/>
      <c r="V65" s="229"/>
      <c r="W65" s="281"/>
      <c r="X65" s="282"/>
      <c r="Y65" s="229"/>
      <c r="Z65" s="229"/>
      <c r="AA65" s="234">
        <f>C65+E65+G65+I65+K65+M65+O65+Q65+S65+U65+W65+Y65</f>
        <v>12.47</v>
      </c>
      <c r="AB65" s="110">
        <f>IF(AA65=0,0,(D65+F65+H65+J65+L65+N65+P65+R65+T65+V65+X65+Z65)/AA65)</f>
        <v>758.87810745789886</v>
      </c>
    </row>
    <row r="66" spans="1:28" ht="29.25" customHeight="1">
      <c r="A66" s="558">
        <v>19</v>
      </c>
      <c r="B66" s="328" t="s">
        <v>9</v>
      </c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30"/>
      <c r="S66" s="331"/>
      <c r="T66" s="332"/>
      <c r="U66" s="333"/>
      <c r="V66" s="333"/>
      <c r="W66" s="334"/>
      <c r="X66" s="335"/>
      <c r="Y66" s="333"/>
      <c r="Z66" s="333"/>
      <c r="AA66" s="331"/>
      <c r="AB66" s="336"/>
    </row>
    <row r="67" spans="1:28" ht="12.75" customHeight="1">
      <c r="A67" s="559"/>
      <c r="B67" s="9" t="s">
        <v>12</v>
      </c>
      <c r="C67" s="61">
        <v>6535</v>
      </c>
      <c r="D67" s="61">
        <v>10183.1</v>
      </c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121"/>
      <c r="S67" s="170"/>
      <c r="T67" s="171"/>
      <c r="U67" s="217"/>
      <c r="V67" s="217"/>
      <c r="W67" s="257"/>
      <c r="X67" s="258"/>
      <c r="Y67" s="217"/>
      <c r="Z67" s="217"/>
      <c r="AA67" s="170">
        <f>C67+E67+G67+I67+K67+M67+O67+Q67+S67+U67+W67+Y67</f>
        <v>6535</v>
      </c>
      <c r="AB67" s="297">
        <f>IF(AA67=0,0,(D67+F67+H67+J67+L67+N67+P67+R67+T67+V67+X67+Z67)/AA67)</f>
        <v>1.5582402448355013</v>
      </c>
    </row>
    <row r="68" spans="1:28" ht="13.5" customHeight="1" thickBot="1">
      <c r="A68" s="560"/>
      <c r="B68" s="16" t="s">
        <v>13</v>
      </c>
      <c r="C68" s="63">
        <v>9.23</v>
      </c>
      <c r="D68" s="63">
        <v>7004.44</v>
      </c>
      <c r="E68" s="63"/>
      <c r="F68" s="63"/>
      <c r="G68" s="63"/>
      <c r="H68" s="63"/>
      <c r="I68" s="63"/>
      <c r="J68" s="63"/>
      <c r="K68" s="104"/>
      <c r="L68" s="63"/>
      <c r="M68" s="63"/>
      <c r="N68" s="63"/>
      <c r="O68" s="104"/>
      <c r="P68" s="63"/>
      <c r="Q68" s="63"/>
      <c r="R68" s="133"/>
      <c r="S68" s="323"/>
      <c r="T68" s="324"/>
      <c r="U68" s="325"/>
      <c r="V68" s="325"/>
      <c r="W68" s="326"/>
      <c r="X68" s="327"/>
      <c r="Y68" s="325"/>
      <c r="Z68" s="325"/>
      <c r="AA68" s="321">
        <f>C68+E68+G68+I68+K68+M68+O68+Q68+S68+U68+W68+Y68</f>
        <v>9.23</v>
      </c>
      <c r="AB68" s="322">
        <f>IF(AA68=0,0,(D68+F68+H68+J68+L68+N68+P68+R68+T68+V68+X68+Z68)/AA68)</f>
        <v>758.87757313109421</v>
      </c>
    </row>
    <row r="69" spans="1:28" ht="15.75">
      <c r="A69" s="559">
        <v>20</v>
      </c>
      <c r="B69" s="10" t="s">
        <v>16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120"/>
      <c r="S69" s="168"/>
      <c r="T69" s="169"/>
      <c r="U69" s="216"/>
      <c r="V69" s="216"/>
      <c r="W69" s="255"/>
      <c r="X69" s="256"/>
      <c r="Y69" s="216"/>
      <c r="Z69" s="216"/>
      <c r="AA69" s="168"/>
      <c r="AB69" s="60"/>
    </row>
    <row r="70" spans="1:28" ht="12.75" customHeight="1">
      <c r="A70" s="559"/>
      <c r="B70" s="9" t="s">
        <v>12</v>
      </c>
      <c r="C70" s="61">
        <v>308877.00000000029</v>
      </c>
      <c r="D70" s="61">
        <v>470718.71999999997</v>
      </c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121"/>
      <c r="S70" s="170"/>
      <c r="T70" s="171"/>
      <c r="U70" s="217"/>
      <c r="V70" s="217"/>
      <c r="W70" s="257"/>
      <c r="X70" s="258"/>
      <c r="Y70" s="217"/>
      <c r="Z70" s="217"/>
      <c r="AA70" s="170">
        <f>C70+E70+G70+I70+K70+M70+O70+Q70+S70+U70+W70+Y70</f>
        <v>308877.00000000029</v>
      </c>
      <c r="AB70" s="297">
        <f>IF(AA70=0,0,(D70+F70+H70+J70+L70+N70+P70+R70+T70+V70+X70+Z70)/AA70)</f>
        <v>1.5239681815091428</v>
      </c>
    </row>
    <row r="71" spans="1:28" ht="13.5" customHeight="1" thickBot="1">
      <c r="A71" s="559"/>
      <c r="B71" s="293" t="s">
        <v>13</v>
      </c>
      <c r="C71" s="103">
        <v>82.3</v>
      </c>
      <c r="D71" s="103">
        <v>62455.65</v>
      </c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35"/>
      <c r="S71" s="191"/>
      <c r="T71" s="192"/>
      <c r="U71" s="229"/>
      <c r="V71" s="229"/>
      <c r="W71" s="281"/>
      <c r="X71" s="282"/>
      <c r="Y71" s="229"/>
      <c r="Z71" s="229"/>
      <c r="AA71" s="234">
        <f>C71+E71+G71+I71+K71+M71+O71+Q71+S71+U71+W71+Y71</f>
        <v>82.3</v>
      </c>
      <c r="AB71" s="110">
        <f>IF(AA71=0,0,(D71+F71+H71+J71+L71+N71+P71+R71+T71+V71+X71+Z71)/AA71)</f>
        <v>758.87788578371817</v>
      </c>
    </row>
    <row r="72" spans="1:28" ht="12.75" customHeight="1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114"/>
      <c r="S72" s="160"/>
      <c r="T72" s="161"/>
      <c r="U72" s="211"/>
      <c r="V72" s="211"/>
      <c r="W72" s="245"/>
      <c r="X72" s="246"/>
      <c r="Y72" s="211"/>
      <c r="Z72" s="211"/>
      <c r="AA72" s="160"/>
      <c r="AB72" s="87"/>
    </row>
    <row r="73" spans="1:28" ht="15.75" customHeight="1">
      <c r="A73" s="559"/>
      <c r="B73" s="9" t="s">
        <v>12</v>
      </c>
      <c r="C73" s="67">
        <v>8498.9999999999982</v>
      </c>
      <c r="D73" s="67">
        <v>15130.68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127"/>
      <c r="S73" s="180"/>
      <c r="T73" s="181"/>
      <c r="U73" s="223"/>
      <c r="V73" s="223"/>
      <c r="W73" s="269"/>
      <c r="X73" s="270"/>
      <c r="Y73" s="223"/>
      <c r="Z73" s="223"/>
      <c r="AA73" s="170">
        <f>C73+E73+G73+I73+K73+M73+O73+Q73+S73+U73+W73+Y73</f>
        <v>8498.9999999999982</v>
      </c>
      <c r="AB73" s="297">
        <f>IF(AA73=0,0,(D73+F73+H73+J73+L73+N73+P73+R73+T73+V73+X73+Z73)/AA73)</f>
        <v>1.7802894458171554</v>
      </c>
    </row>
    <row r="74" spans="1:28" ht="15.75" customHeight="1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133"/>
      <c r="S74" s="323"/>
      <c r="T74" s="324"/>
      <c r="U74" s="325"/>
      <c r="V74" s="325"/>
      <c r="W74" s="326"/>
      <c r="X74" s="327"/>
      <c r="Y74" s="325"/>
      <c r="Z74" s="325"/>
      <c r="AA74" s="321">
        <f>C74+E74+G74+I74+K74+M74+O74+Q74+S74+U74+W74+Y74</f>
        <v>0</v>
      </c>
      <c r="AB74" s="322">
        <f>IF(AA74=0,0,(D74+F74+H74+J74+L74+N74+P74+R74+T74+V74+X74+Z74)/AA74)</f>
        <v>0</v>
      </c>
    </row>
    <row r="75" spans="1:28" ht="12.75" customHeight="1">
      <c r="A75" s="559">
        <v>22</v>
      </c>
      <c r="B75" s="313" t="s">
        <v>29</v>
      </c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15"/>
      <c r="S75" s="312"/>
      <c r="T75" s="162"/>
      <c r="U75" s="212"/>
      <c r="V75" s="212"/>
      <c r="W75" s="247"/>
      <c r="X75" s="248"/>
      <c r="Y75" s="212"/>
      <c r="Z75" s="212"/>
      <c r="AA75" s="312"/>
      <c r="AB75" s="311"/>
    </row>
    <row r="76" spans="1:28" ht="16.5" customHeight="1">
      <c r="A76" s="559"/>
      <c r="B76" s="9" t="s">
        <v>12</v>
      </c>
      <c r="C76" s="67">
        <v>657012.00000000035</v>
      </c>
      <c r="D76" s="67">
        <v>1065732.6000000001</v>
      </c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127"/>
      <c r="S76" s="180"/>
      <c r="T76" s="181"/>
      <c r="U76" s="223"/>
      <c r="V76" s="223"/>
      <c r="W76" s="269"/>
      <c r="X76" s="270"/>
      <c r="Y76" s="223"/>
      <c r="Z76" s="223"/>
      <c r="AA76" s="170">
        <f>C76+E76+G76+I76+K76+M76+O76+Q76+S76+U76+W76+Y76</f>
        <v>657012.00000000035</v>
      </c>
      <c r="AB76" s="297">
        <f>IF(AA76=0,0,(D76+F76+H76+J76+L76+N76+P76+R76+T76+V76+X76+Z76)/AA76)</f>
        <v>1.622090007488447</v>
      </c>
    </row>
    <row r="77" spans="1:28" ht="16.5" customHeight="1" thickBot="1">
      <c r="A77" s="559"/>
      <c r="B77" s="293" t="s">
        <v>13</v>
      </c>
      <c r="C77" s="103">
        <v>589.51</v>
      </c>
      <c r="D77" s="103">
        <v>447366.13</v>
      </c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35"/>
      <c r="S77" s="191"/>
      <c r="T77" s="192"/>
      <c r="U77" s="229"/>
      <c r="V77" s="229"/>
      <c r="W77" s="281"/>
      <c r="X77" s="282"/>
      <c r="Y77" s="229"/>
      <c r="Z77" s="229"/>
      <c r="AA77" s="234">
        <f>C77+E77+G77+I77+K77+M77+O77+Q77+S77+U77+W77+Y77</f>
        <v>589.51</v>
      </c>
      <c r="AB77" s="110">
        <f>IF(AA77=0,0,(D77+F77+H77+J77+L77+N77+P77+R77+T77+V77+X77+Z77)/AA77)</f>
        <v>758.87793252022868</v>
      </c>
    </row>
    <row r="78" spans="1:28" ht="12.75" customHeight="1">
      <c r="A78" s="558">
        <v>23</v>
      </c>
      <c r="B78" s="5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114"/>
      <c r="S78" s="160"/>
      <c r="T78" s="161"/>
      <c r="U78" s="211"/>
      <c r="V78" s="211"/>
      <c r="W78" s="245"/>
      <c r="X78" s="246"/>
      <c r="Y78" s="211"/>
      <c r="Z78" s="211"/>
      <c r="AA78" s="160"/>
      <c r="AB78" s="87"/>
    </row>
    <row r="79" spans="1:28" ht="12.75" customHeight="1">
      <c r="A79" s="559"/>
      <c r="B79" s="9" t="s">
        <v>12</v>
      </c>
      <c r="C79" s="67">
        <v>0</v>
      </c>
      <c r="D79" s="67">
        <v>0</v>
      </c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127"/>
      <c r="S79" s="180"/>
      <c r="T79" s="181"/>
      <c r="U79" s="223"/>
      <c r="V79" s="223"/>
      <c r="W79" s="269"/>
      <c r="X79" s="270"/>
      <c r="Y79" s="223"/>
      <c r="Z79" s="223"/>
      <c r="AA79" s="170">
        <f>C79+E79+G79+I79+K79+M79+O79+Q79+S79+U79+W79+Y79</f>
        <v>0</v>
      </c>
      <c r="AB79" s="297">
        <f>IF(AA79=0,0,(D79+F79+H79+J79+L79+N79+P79+R79+T79+V79+X79+Z79)/AA79)</f>
        <v>0</v>
      </c>
    </row>
    <row r="80" spans="1:28" ht="12.75" customHeight="1" thickBot="1">
      <c r="A80" s="560"/>
      <c r="B80" s="16" t="s">
        <v>13</v>
      </c>
      <c r="C80" s="63">
        <v>0</v>
      </c>
      <c r="D80" s="63">
        <v>0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133"/>
      <c r="S80" s="323"/>
      <c r="T80" s="324"/>
      <c r="U80" s="325"/>
      <c r="V80" s="325"/>
      <c r="W80" s="326"/>
      <c r="X80" s="327"/>
      <c r="Y80" s="325"/>
      <c r="Z80" s="325"/>
      <c r="AA80" s="321">
        <f>C80+E80+G80+I80+K80+M80+O80+Q80+S80+U80+W80+Y80</f>
        <v>0</v>
      </c>
      <c r="AB80" s="322">
        <f>IF(AA80=0,0,(D80+F80+H80+J80+L80+N80+P80+R80+T80+V80+X80+Z80)/AA80)</f>
        <v>0</v>
      </c>
    </row>
    <row r="81" spans="1:28" ht="12.75" customHeight="1">
      <c r="A81" s="559">
        <v>24</v>
      </c>
      <c r="B81" s="82" t="s">
        <v>42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15"/>
      <c r="S81" s="312"/>
      <c r="T81" s="162"/>
      <c r="U81" s="212"/>
      <c r="V81" s="212"/>
      <c r="W81" s="247"/>
      <c r="X81" s="248"/>
      <c r="Y81" s="212"/>
      <c r="Z81" s="212"/>
      <c r="AA81" s="312"/>
      <c r="AB81" s="311"/>
    </row>
    <row r="82" spans="1:28" ht="19.5" customHeight="1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137"/>
      <c r="S82" s="197"/>
      <c r="T82" s="198"/>
      <c r="U82" s="232"/>
      <c r="V82" s="232"/>
      <c r="W82" s="285"/>
      <c r="X82" s="286"/>
      <c r="Y82" s="232"/>
      <c r="Z82" s="232"/>
      <c r="AA82" s="170">
        <f>C82+E82+G82+I82+K82+M82+O82+Q82+S82+U82+W82+Y82</f>
        <v>117319.99999999999</v>
      </c>
      <c r="AB82" s="297">
        <f>IF(AA82=0,0,(D82+F82+H82+J82+L82+N82+P82+R82+T82+V82+X82+Z82)/AA82)</f>
        <v>1.603990027275827</v>
      </c>
    </row>
    <row r="83" spans="1:28" ht="19.5" customHeight="1" thickBot="1">
      <c r="A83" s="559"/>
      <c r="B83" s="293" t="s">
        <v>13</v>
      </c>
      <c r="C83" s="93">
        <v>648</v>
      </c>
      <c r="D83" s="93">
        <v>491752.90511999995</v>
      </c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132"/>
      <c r="S83" s="189"/>
      <c r="T83" s="190"/>
      <c r="U83" s="228"/>
      <c r="V83" s="228"/>
      <c r="W83" s="279"/>
      <c r="X83" s="280"/>
      <c r="Y83" s="228"/>
      <c r="Z83" s="228"/>
      <c r="AA83" s="234">
        <f>C83+E83+G83+I83+K83+M83+O83+Q83+S83+U83+W83+Y83</f>
        <v>648</v>
      </c>
      <c r="AB83" s="110">
        <f>IF(AA83=0,0,(D83+F83+H83+J83+L83+N83+P83+R83+T83+V83+X83+Z83)/AA83)</f>
        <v>758.87793999999997</v>
      </c>
    </row>
    <row r="84" spans="1:28" ht="19.5" customHeight="1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114"/>
      <c r="S84" s="160"/>
      <c r="T84" s="161"/>
      <c r="U84" s="211"/>
      <c r="V84" s="211"/>
      <c r="W84" s="245"/>
      <c r="X84" s="246"/>
      <c r="Y84" s="211"/>
      <c r="Z84" s="211"/>
      <c r="AA84" s="160"/>
      <c r="AB84" s="87"/>
    </row>
    <row r="85" spans="1:28" ht="19.5" customHeight="1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137"/>
      <c r="S85" s="197"/>
      <c r="T85" s="198"/>
      <c r="U85" s="232"/>
      <c r="V85" s="232"/>
      <c r="W85" s="285"/>
      <c r="X85" s="286"/>
      <c r="Y85" s="232"/>
      <c r="Z85" s="232"/>
      <c r="AA85" s="170">
        <f>C85+E85+G85+I85+K85+M85+O85+Q85+S85+U85+W85+Y85</f>
        <v>173540.99999999991</v>
      </c>
      <c r="AB85" s="297">
        <f>IF(AA85=0,0,(D85+F85+H85+J85+L85+N85+P85+R85+T85+V85+X85+Z85)/AA85)</f>
        <v>1.5903500037455134</v>
      </c>
    </row>
    <row r="86" spans="1:28" ht="19.5" customHeight="1" thickBot="1">
      <c r="A86" s="560"/>
      <c r="B86" s="16" t="s">
        <v>13</v>
      </c>
      <c r="C86" s="314">
        <v>304</v>
      </c>
      <c r="D86" s="314">
        <v>230698.89375999998</v>
      </c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5"/>
      <c r="S86" s="316"/>
      <c r="T86" s="317"/>
      <c r="U86" s="318"/>
      <c r="V86" s="318"/>
      <c r="W86" s="319"/>
      <c r="X86" s="320"/>
      <c r="Y86" s="318"/>
      <c r="Z86" s="318"/>
      <c r="AA86" s="321">
        <f>C86+E86+G86+I86+K86+M86+O86+Q86+S86+U86+W86+Y86</f>
        <v>304</v>
      </c>
      <c r="AB86" s="322">
        <f>IF(AA86=0,0,(D86+F86+H86+J86+L86+N86+P86+R86+T86+V86+X86+Z86)/AA86)</f>
        <v>758.87793999999997</v>
      </c>
    </row>
    <row r="87" spans="1:28" ht="19.5" customHeight="1">
      <c r="A87" s="559">
        <v>26</v>
      </c>
      <c r="B87" s="82" t="s">
        <v>55</v>
      </c>
      <c r="C87" s="295"/>
      <c r="D87" s="295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304"/>
      <c r="R87" s="305"/>
      <c r="S87" s="306"/>
      <c r="T87" s="307"/>
      <c r="U87" s="308"/>
      <c r="V87" s="308"/>
      <c r="W87" s="309"/>
      <c r="X87" s="310"/>
      <c r="Y87" s="308"/>
      <c r="Z87" s="308"/>
      <c r="AA87" s="306"/>
      <c r="AB87" s="311"/>
    </row>
    <row r="88" spans="1:28" ht="14.25" customHeight="1">
      <c r="A88" s="559"/>
      <c r="B88" s="9" t="s">
        <v>12</v>
      </c>
      <c r="C88" s="67">
        <v>23653</v>
      </c>
      <c r="D88" s="67">
        <v>38593.65</v>
      </c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1">
        <f>C88+E88+G88+I88+K88+M88+O88+Q88+S88+U88+W88+Y88</f>
        <v>23653</v>
      </c>
      <c r="AB88" s="297">
        <f>IF(AA88=0,0,(D88+F88+H88+J88+L88+N88+P88+R88+T88+V88+X88+Z88)/AA88)</f>
        <v>1.6316598317338182</v>
      </c>
    </row>
    <row r="89" spans="1:28" ht="16.5" thickBot="1">
      <c r="A89" s="560"/>
      <c r="B89" s="293" t="s">
        <v>13</v>
      </c>
      <c r="C89" s="103">
        <v>85.61</v>
      </c>
      <c r="D89" s="103">
        <v>64967.540443400001</v>
      </c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12">
        <f>C89+E89+G89+I89+K89+M89+O89+Q89+S89+U89+W89+Y89</f>
        <v>85.61</v>
      </c>
      <c r="AB89" s="110">
        <f>IF(AA89=0,0,(D89+F89+H89+J89+L89+N89+P89+R89+T89+V89+X89+Z89)/AA89)</f>
        <v>758.87793999999997</v>
      </c>
    </row>
    <row r="90" spans="1:28" ht="15.75">
      <c r="A90" s="551"/>
      <c r="B90" s="298" t="s">
        <v>15</v>
      </c>
      <c r="C90" s="299">
        <f>C9+C12+C15+C18+C21+C24+C27+C30+C33+C36+C39+C42+C45+C48+C50+C58+C61+C64+C67+C70+C73+C76+C79+C82+C85+C88</f>
        <v>2216371.0000000009</v>
      </c>
      <c r="D90" s="299">
        <f>D9+D12+D15+D18+D21+D24+D27+D30+D33+D36+D39+D42+D45+D48+D50+D58+D61+D64+D67+D70+D73+D76+D79+D82+D85+D88</f>
        <v>5566196.540000001</v>
      </c>
      <c r="E90" s="299">
        <f t="shared" ref="E90:Z90" si="0">E9+E12+E15+E18+E21+E24+E27+E30+E33+E36+E39+E42+E45+E48+E50+E58+E61+E64+E67+E70+E73+E76+E79+E82+E85+E88</f>
        <v>0</v>
      </c>
      <c r="F90" s="299">
        <f t="shared" si="0"/>
        <v>0</v>
      </c>
      <c r="G90" s="299">
        <f t="shared" si="0"/>
        <v>0</v>
      </c>
      <c r="H90" s="299">
        <f t="shared" si="0"/>
        <v>0</v>
      </c>
      <c r="I90" s="299">
        <f t="shared" si="0"/>
        <v>0</v>
      </c>
      <c r="J90" s="299">
        <f t="shared" si="0"/>
        <v>0</v>
      </c>
      <c r="K90" s="299">
        <f t="shared" si="0"/>
        <v>0</v>
      </c>
      <c r="L90" s="299">
        <f t="shared" si="0"/>
        <v>0</v>
      </c>
      <c r="M90" s="299">
        <f t="shared" si="0"/>
        <v>0</v>
      </c>
      <c r="N90" s="299">
        <f t="shared" si="0"/>
        <v>0</v>
      </c>
      <c r="O90" s="299">
        <f t="shared" si="0"/>
        <v>0</v>
      </c>
      <c r="P90" s="299">
        <f t="shared" si="0"/>
        <v>0</v>
      </c>
      <c r="Q90" s="299">
        <f t="shared" si="0"/>
        <v>0</v>
      </c>
      <c r="R90" s="299">
        <f t="shared" si="0"/>
        <v>0</v>
      </c>
      <c r="S90" s="299">
        <f t="shared" si="0"/>
        <v>0</v>
      </c>
      <c r="T90" s="299">
        <f t="shared" si="0"/>
        <v>0</v>
      </c>
      <c r="U90" s="299">
        <f t="shared" si="0"/>
        <v>0</v>
      </c>
      <c r="V90" s="299">
        <f t="shared" si="0"/>
        <v>0</v>
      </c>
      <c r="W90" s="299">
        <f t="shared" si="0"/>
        <v>0</v>
      </c>
      <c r="X90" s="299">
        <f t="shared" si="0"/>
        <v>0</v>
      </c>
      <c r="Y90" s="299">
        <f t="shared" si="0"/>
        <v>0</v>
      </c>
      <c r="Z90" s="299">
        <f t="shared" si="0"/>
        <v>0</v>
      </c>
      <c r="AA90" s="300">
        <f>C90+E90+G90+I90+K90+M90+O90+Q90+S90+U90+W90+Y90</f>
        <v>2216371.0000000009</v>
      </c>
      <c r="AB90" s="301">
        <f>(D90+F90+H90+J90+L90+N90+P90+R90+T90+V90+X90+Z90)/AA90</f>
        <v>2.5114010876337933</v>
      </c>
    </row>
    <row r="91" spans="1:28" ht="16.5" thickBot="1">
      <c r="A91" s="552"/>
      <c r="B91" s="302" t="s">
        <v>14</v>
      </c>
      <c r="C91" s="303">
        <f>C10+C13+C16+C19+C22+C25+C28+C31+C34+C37+C40+C43+C46+C49+C59+C62+C65+C68+C71+C74+C77+C80+C83+C86+C89</f>
        <v>2067.5300000000002</v>
      </c>
      <c r="D91" s="303">
        <f>D10+D13+D16+D19+D22+D25+D28+D31+D34+D37+D40+D43+D46+D49+D59+D62+D65+D68+D71+D74+D77+D80+D83+D86+D89</f>
        <v>1569002.8993233999</v>
      </c>
      <c r="E91" s="303">
        <f t="shared" ref="E91:Z91" si="1">E10+E13+E16+E19+E22+E25+E28+E31+E34+E37+E40+E43+E46+E49+E59+E62+E65+E68+E71+E74+E77+E80+E83+E86+E89</f>
        <v>0</v>
      </c>
      <c r="F91" s="303">
        <f t="shared" si="1"/>
        <v>0</v>
      </c>
      <c r="G91" s="303">
        <f t="shared" si="1"/>
        <v>0</v>
      </c>
      <c r="H91" s="303">
        <f t="shared" si="1"/>
        <v>0</v>
      </c>
      <c r="I91" s="303">
        <f t="shared" si="1"/>
        <v>0</v>
      </c>
      <c r="J91" s="303">
        <f t="shared" si="1"/>
        <v>0</v>
      </c>
      <c r="K91" s="303">
        <f t="shared" si="1"/>
        <v>0</v>
      </c>
      <c r="L91" s="303">
        <f t="shared" si="1"/>
        <v>0</v>
      </c>
      <c r="M91" s="303">
        <f t="shared" si="1"/>
        <v>0</v>
      </c>
      <c r="N91" s="303">
        <f t="shared" si="1"/>
        <v>0</v>
      </c>
      <c r="O91" s="303">
        <f t="shared" si="1"/>
        <v>0</v>
      </c>
      <c r="P91" s="303">
        <f t="shared" si="1"/>
        <v>0</v>
      </c>
      <c r="Q91" s="303">
        <f t="shared" si="1"/>
        <v>0</v>
      </c>
      <c r="R91" s="303">
        <f t="shared" si="1"/>
        <v>0</v>
      </c>
      <c r="S91" s="303">
        <f t="shared" si="1"/>
        <v>0</v>
      </c>
      <c r="T91" s="303">
        <f t="shared" si="1"/>
        <v>0</v>
      </c>
      <c r="U91" s="303">
        <f t="shared" si="1"/>
        <v>0</v>
      </c>
      <c r="V91" s="303">
        <f t="shared" si="1"/>
        <v>0</v>
      </c>
      <c r="W91" s="303">
        <f t="shared" si="1"/>
        <v>0</v>
      </c>
      <c r="X91" s="303">
        <f t="shared" si="1"/>
        <v>0</v>
      </c>
      <c r="Y91" s="303">
        <f t="shared" si="1"/>
        <v>0</v>
      </c>
      <c r="Z91" s="303">
        <f t="shared" si="1"/>
        <v>0</v>
      </c>
      <c r="AA91" s="236">
        <f>C91+E91+G91+I91+K91+M91+O91+Q91+S91+U91+W91+Y91</f>
        <v>2067.5300000000002</v>
      </c>
      <c r="AB91" s="237">
        <f>(D91+F91+H91+J91+L91+N91+P91+R91+T91+V91+X91+Z91)/AA91</f>
        <v>758.87793614767361</v>
      </c>
    </row>
    <row r="93" spans="1:28">
      <c r="AA93" s="11"/>
      <c r="AB93" s="11"/>
    </row>
    <row r="94" spans="1:28">
      <c r="AA94" s="12"/>
      <c r="AB94" s="12"/>
    </row>
    <row r="95" spans="1:28">
      <c r="AA95" s="12"/>
      <c r="AB95" s="20"/>
    </row>
    <row r="96" spans="1:28">
      <c r="AA96" s="12"/>
    </row>
    <row r="97" spans="27:28">
      <c r="AA97" s="12"/>
      <c r="AB97" s="12"/>
    </row>
    <row r="98" spans="27:28">
      <c r="AA98" s="12"/>
      <c r="AB98" s="8"/>
    </row>
    <row r="99" spans="27:28">
      <c r="AA99" s="12"/>
    </row>
  </sheetData>
  <mergeCells count="42">
    <mergeCell ref="A87:A89"/>
    <mergeCell ref="A69:A71"/>
    <mergeCell ref="A72:A74"/>
    <mergeCell ref="A75:A77"/>
    <mergeCell ref="A78:A80"/>
    <mergeCell ref="A81:A83"/>
    <mergeCell ref="A57:A59"/>
    <mergeCell ref="A60:A62"/>
    <mergeCell ref="A63:A65"/>
    <mergeCell ref="A66:A68"/>
    <mergeCell ref="A84:A86"/>
    <mergeCell ref="A90:A91"/>
    <mergeCell ref="B1:AB1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S3:T3"/>
    <mergeCell ref="U3:V3"/>
    <mergeCell ref="W3:X3"/>
    <mergeCell ref="Y3:Z3"/>
    <mergeCell ref="AA3:AB3"/>
    <mergeCell ref="I3:J3"/>
    <mergeCell ref="K3:L3"/>
    <mergeCell ref="M3:N3"/>
    <mergeCell ref="O3:P3"/>
    <mergeCell ref="Q3:R3"/>
    <mergeCell ref="E3:F3"/>
    <mergeCell ref="B3:B6"/>
    <mergeCell ref="A3:A6"/>
    <mergeCell ref="C3:D3"/>
    <mergeCell ref="G3:H3"/>
  </mergeCells>
  <pageMargins left="0.6692913385826772" right="0.15748031496062992" top="0.98425196850393704" bottom="1.1811023622047245" header="0.51181102362204722" footer="0.51181102362204722"/>
  <pageSetup scale="99" fitToHeight="2" orientation="portrait" r:id="rId1"/>
  <headerFooter>
    <oddFooter>&amp;R&amp;D</oddFooter>
  </headerFooter>
  <rowBreaks count="1" manualBreakCount="1">
    <brk id="3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Z99"/>
  <sheetViews>
    <sheetView workbookViewId="0">
      <selection sqref="A1:AB1"/>
    </sheetView>
  </sheetViews>
  <sheetFormatPr defaultRowHeight="15"/>
  <cols>
    <col min="1" max="1" width="7.42578125" customWidth="1"/>
    <col min="2" max="2" width="51.42578125" customWidth="1"/>
    <col min="3" max="16" width="12.5703125" hidden="1" customWidth="1"/>
    <col min="17" max="17" width="11.28515625" hidden="1" customWidth="1"/>
    <col min="18" max="21" width="13.42578125" hidden="1" customWidth="1"/>
    <col min="22" max="22" width="15.85546875" hidden="1" customWidth="1"/>
    <col min="23" max="24" width="13.42578125" hidden="1" customWidth="1"/>
    <col min="25" max="25" width="15.28515625" customWidth="1"/>
    <col min="26" max="26" width="15" customWidth="1"/>
  </cols>
  <sheetData>
    <row r="1" spans="1:26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</row>
    <row r="2" spans="1:26" ht="15.75" thickBot="1">
      <c r="Y2" s="11"/>
    </row>
    <row r="3" spans="1:26" ht="16.5" thickBot="1">
      <c r="A3" s="547" t="s">
        <v>0</v>
      </c>
      <c r="B3" s="547" t="s">
        <v>1</v>
      </c>
      <c r="C3" s="561" t="s">
        <v>47</v>
      </c>
      <c r="D3" s="562"/>
      <c r="E3" s="561" t="s">
        <v>48</v>
      </c>
      <c r="F3" s="562"/>
      <c r="G3" s="561" t="s">
        <v>49</v>
      </c>
      <c r="H3" s="562"/>
      <c r="I3" s="561" t="s">
        <v>50</v>
      </c>
      <c r="J3" s="562"/>
      <c r="K3" s="561" t="s">
        <v>51</v>
      </c>
      <c r="L3" s="562"/>
      <c r="M3" s="561" t="s">
        <v>52</v>
      </c>
      <c r="N3" s="562"/>
      <c r="O3" s="561" t="s">
        <v>53</v>
      </c>
      <c r="P3" s="562"/>
      <c r="Q3" s="561" t="s">
        <v>54</v>
      </c>
      <c r="R3" s="565"/>
      <c r="S3" s="561" t="s">
        <v>56</v>
      </c>
      <c r="T3" s="562"/>
      <c r="U3" s="561" t="s">
        <v>57</v>
      </c>
      <c r="V3" s="565"/>
      <c r="W3" s="561" t="s">
        <v>58</v>
      </c>
      <c r="X3" s="562"/>
      <c r="Y3" s="561" t="s">
        <v>69</v>
      </c>
      <c r="Z3" s="566"/>
    </row>
    <row r="4" spans="1:26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03"/>
      <c r="U4" s="208"/>
      <c r="V4" s="208"/>
      <c r="W4" s="89"/>
      <c r="X4" s="241"/>
      <c r="Y4" s="1" t="s">
        <v>2</v>
      </c>
      <c r="Z4" s="4" t="s">
        <v>3</v>
      </c>
    </row>
    <row r="5" spans="1:26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203"/>
      <c r="U5" s="208"/>
      <c r="V5" s="208"/>
      <c r="W5" s="89"/>
      <c r="X5" s="241"/>
      <c r="Y5" s="2" t="s">
        <v>4</v>
      </c>
      <c r="Z5" s="5"/>
    </row>
    <row r="6" spans="1:26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204"/>
      <c r="U6" s="209"/>
      <c r="V6" s="209"/>
      <c r="W6" s="90"/>
      <c r="X6" s="242"/>
      <c r="Y6" s="3" t="s">
        <v>5</v>
      </c>
      <c r="Z6" s="6" t="s">
        <v>6</v>
      </c>
    </row>
    <row r="7" spans="1:26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13"/>
      <c r="S7" s="158"/>
      <c r="T7" s="159"/>
      <c r="U7" s="210"/>
      <c r="V7" s="210"/>
      <c r="W7" s="243"/>
      <c r="X7" s="244"/>
      <c r="Y7" s="3"/>
      <c r="Z7" s="44"/>
    </row>
    <row r="8" spans="1:26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160"/>
      <c r="T8" s="161"/>
      <c r="U8" s="211"/>
      <c r="V8" s="211"/>
      <c r="W8" s="245"/>
      <c r="X8" s="246"/>
      <c r="Y8" s="233" t="s">
        <v>10</v>
      </c>
      <c r="Z8" s="87" t="s">
        <v>10</v>
      </c>
    </row>
    <row r="9" spans="1:26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390">
        <v>254670.99999999965</v>
      </c>
      <c r="R9" s="382">
        <v>363705.84</v>
      </c>
      <c r="S9" s="205">
        <v>373540</v>
      </c>
      <c r="T9" s="382">
        <v>538293.55000000005</v>
      </c>
      <c r="U9" s="238">
        <v>224204</v>
      </c>
      <c r="V9" s="212">
        <v>315697.17</v>
      </c>
      <c r="W9" s="247"/>
      <c r="X9" s="248"/>
      <c r="Y9" s="170">
        <f>C9+E9+G9+I9+K9+M9+O9+Q9+S9+U9+W9</f>
        <v>852414.99999999965</v>
      </c>
      <c r="Z9" s="62">
        <f>(D9+F9+H9+J9+L9+N9+P9+R9+T9+V9+X9)/Y9</f>
        <v>1.4285254952106667</v>
      </c>
    </row>
    <row r="10" spans="1:26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383">
        <v>364.24</v>
      </c>
      <c r="R10" s="383">
        <v>283042.307936</v>
      </c>
      <c r="S10" s="163">
        <v>578.84</v>
      </c>
      <c r="T10" s="383">
        <v>475416.36</v>
      </c>
      <c r="U10" s="213">
        <v>293.58999999999997</v>
      </c>
      <c r="V10" s="213">
        <v>253163.58</v>
      </c>
      <c r="W10" s="249"/>
      <c r="X10" s="250"/>
      <c r="Y10" s="234">
        <f>C10+E10+G10+I10+K10+M10+O10+Q10+S10+U10+W10</f>
        <v>1236.67</v>
      </c>
      <c r="Z10" s="110">
        <f>(D10+F10+H10+J10+L10+N10+P10+R10+T10+V10+X10)/Y10</f>
        <v>818.0211761714927</v>
      </c>
    </row>
    <row r="11" spans="1:26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384"/>
      <c r="R11" s="384"/>
      <c r="S11" s="160"/>
      <c r="T11" s="161"/>
      <c r="U11" s="211"/>
      <c r="V11" s="211"/>
      <c r="W11" s="245"/>
      <c r="X11" s="246"/>
      <c r="Y11" s="233"/>
      <c r="Z11" s="87"/>
    </row>
    <row r="12" spans="1:26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>
        <v>16281.999999999998</v>
      </c>
      <c r="P12" s="47">
        <v>27300.19</v>
      </c>
      <c r="Q12" s="47">
        <v>348568.99999999959</v>
      </c>
      <c r="R12" s="381">
        <v>514676.07</v>
      </c>
      <c r="S12" s="165">
        <v>188431.99999999985</v>
      </c>
      <c r="T12" s="392">
        <v>268624.89</v>
      </c>
      <c r="U12" s="214">
        <v>168710</v>
      </c>
      <c r="V12" s="214">
        <v>237010.56</v>
      </c>
      <c r="W12" s="251"/>
      <c r="X12" s="252"/>
      <c r="Y12" s="170">
        <f>C12+E12+G12+I12+K12+M12+O12+Q12+S12+U12+W12</f>
        <v>721992.99999999942</v>
      </c>
      <c r="Z12" s="62">
        <f>(D12+F12+H12+J12+L12+N12+P12+R12+T12+V12+X12)/Y12</f>
        <v>1.4509998157876889</v>
      </c>
    </row>
    <row r="13" spans="1:26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>
        <v>42.81</v>
      </c>
      <c r="P13" s="85">
        <v>33821.300000000003</v>
      </c>
      <c r="Q13" s="383">
        <v>478.07</v>
      </c>
      <c r="R13" s="383">
        <v>371496.91454800003</v>
      </c>
      <c r="S13" s="163">
        <v>325.24</v>
      </c>
      <c r="T13" s="383">
        <v>267128.08</v>
      </c>
      <c r="U13" s="213">
        <v>252.03</v>
      </c>
      <c r="V13" s="213">
        <v>217326.26</v>
      </c>
      <c r="W13" s="249"/>
      <c r="X13" s="250"/>
      <c r="Y13" s="234">
        <f>C13+E13+G13+I13+K13+M13+O13+Q13+S13+U13+W13</f>
        <v>1098.1500000000001</v>
      </c>
      <c r="Z13" s="110">
        <f>(D13+F13+H13+J13+L13+N13+P13+R13+T13+V13+X13)/Y13</f>
        <v>810.24682834585428</v>
      </c>
    </row>
    <row r="14" spans="1:26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384"/>
      <c r="R14" s="384"/>
      <c r="S14" s="160"/>
      <c r="T14" s="161"/>
      <c r="U14" s="211"/>
      <c r="V14" s="211"/>
      <c r="W14" s="245"/>
      <c r="X14" s="246"/>
      <c r="Y14" s="233"/>
      <c r="Z14" s="87"/>
    </row>
    <row r="15" spans="1:26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>
        <v>8320</v>
      </c>
      <c r="R15" s="381">
        <v>11565.22</v>
      </c>
      <c r="S15" s="165">
        <v>0</v>
      </c>
      <c r="T15" s="166">
        <v>0</v>
      </c>
      <c r="U15" s="214">
        <v>7942</v>
      </c>
      <c r="V15" s="214">
        <v>11837.39</v>
      </c>
      <c r="W15" s="251"/>
      <c r="X15" s="252"/>
      <c r="Y15" s="170">
        <f>C15+E15+G15+I15+K15+M15+O15+Q15+S15+U15+W15</f>
        <v>16262</v>
      </c>
      <c r="Z15" s="62">
        <f>(D15+F15+H15+J15+L15+N15+P15+R15+T15+V15+X15)/Y15</f>
        <v>1.439097896937646</v>
      </c>
    </row>
    <row r="16" spans="1:26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383">
        <v>5.41</v>
      </c>
      <c r="R16" s="383">
        <v>4203.9833239999998</v>
      </c>
      <c r="S16" s="163">
        <v>0</v>
      </c>
      <c r="T16" s="164">
        <v>0</v>
      </c>
      <c r="U16" s="213">
        <v>20.22</v>
      </c>
      <c r="V16" s="213">
        <v>17435.77</v>
      </c>
      <c r="W16" s="249"/>
      <c r="X16" s="250"/>
      <c r="Y16" s="234">
        <f>C16+E16+G16+I16+K16+M16+O16+Q16+S16+U16+W16</f>
        <v>25.63</v>
      </c>
      <c r="Z16" s="110">
        <f>IF(Y16=0,0,(D16+F16+H16+J16+L16+N16+P16+R16+T16+V16+X16)/Y16)</f>
        <v>844.31343441279762</v>
      </c>
    </row>
    <row r="17" spans="1:26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384"/>
      <c r="R17" s="384"/>
      <c r="S17" s="167"/>
      <c r="T17" s="41"/>
      <c r="U17" s="215"/>
      <c r="V17" s="215"/>
      <c r="W17" s="253"/>
      <c r="X17" s="254"/>
      <c r="Y17" s="167"/>
      <c r="Z17" s="41"/>
    </row>
    <row r="18" spans="1:26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>
        <v>32215.999999999996</v>
      </c>
      <c r="R18" s="381">
        <v>50526.61</v>
      </c>
      <c r="S18" s="165">
        <v>117464</v>
      </c>
      <c r="T18" s="381">
        <v>174422.29</v>
      </c>
      <c r="U18" s="214">
        <v>104454</v>
      </c>
      <c r="V18" s="214">
        <v>150356.31</v>
      </c>
      <c r="W18" s="251"/>
      <c r="X18" s="252"/>
      <c r="Y18" s="170">
        <f>C18+E18+G18+I18+K18+M18+O18+Q18+S18+U18+W18</f>
        <v>254134</v>
      </c>
      <c r="Z18" s="62">
        <f>(D18+F18+H18+J18+L18+N18+P18+R18+T18+V18+X18)/Y18</f>
        <v>1.4768004674699176</v>
      </c>
    </row>
    <row r="19" spans="1:26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385">
        <v>69.64</v>
      </c>
      <c r="R19" s="385">
        <v>54115.600495999999</v>
      </c>
      <c r="S19" s="163">
        <v>192.36</v>
      </c>
      <c r="T19" s="385">
        <v>157990.28</v>
      </c>
      <c r="U19" s="213">
        <v>172.26</v>
      </c>
      <c r="V19" s="213">
        <v>148540.34</v>
      </c>
      <c r="W19" s="249"/>
      <c r="X19" s="250"/>
      <c r="Y19" s="234">
        <f>C19+E19+G19+I19+K19+M19+O19+Q19+S19+U19+W19</f>
        <v>434.26</v>
      </c>
      <c r="Z19" s="110">
        <f>(D19+F19+H19+J19+L19+N19+P19+R19+T19+V19+X19)/Y19</f>
        <v>830.48454956938247</v>
      </c>
    </row>
    <row r="20" spans="1:26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384"/>
      <c r="R20" s="384"/>
      <c r="S20" s="167"/>
      <c r="T20" s="41"/>
      <c r="U20" s="215"/>
      <c r="V20" s="215"/>
      <c r="W20" s="253"/>
      <c r="X20" s="254"/>
      <c r="Y20" s="167"/>
      <c r="Z20" s="41"/>
    </row>
    <row r="21" spans="1:26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47"/>
      <c r="L21" s="47"/>
      <c r="M21" s="47"/>
      <c r="N21" s="47"/>
      <c r="O21" s="47"/>
      <c r="P21" s="47"/>
      <c r="Q21" s="47">
        <v>104977.00000000017</v>
      </c>
      <c r="R21" s="381">
        <v>152483.29</v>
      </c>
      <c r="S21" s="165">
        <v>16837.000000000029</v>
      </c>
      <c r="T21" s="381">
        <v>25252.13</v>
      </c>
      <c r="U21" s="214">
        <v>4</v>
      </c>
      <c r="V21" s="396">
        <v>3.62</v>
      </c>
      <c r="W21" s="251"/>
      <c r="X21" s="252"/>
      <c r="Y21" s="170">
        <f>C21+E21+G21+I21+K21+M21+O21+Q21+S21+U21+W21</f>
        <v>138081.00000000017</v>
      </c>
      <c r="Z21" s="62">
        <f>(D21+F21+H21+J21+L21+N21+P21+R21+T21+V21+X21)/Y21</f>
        <v>1.474850486308759</v>
      </c>
    </row>
    <row r="22" spans="1:26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54"/>
      <c r="L22" s="54"/>
      <c r="M22" s="54"/>
      <c r="N22" s="54"/>
      <c r="O22" s="54"/>
      <c r="P22" s="54"/>
      <c r="Q22" s="385">
        <v>149.04</v>
      </c>
      <c r="R22" s="385">
        <v>115815.466656</v>
      </c>
      <c r="S22" s="163">
        <v>34.479999999999997</v>
      </c>
      <c r="T22" s="385">
        <v>28319.32</v>
      </c>
      <c r="U22" s="213"/>
      <c r="V22" s="213"/>
      <c r="W22" s="249"/>
      <c r="X22" s="250"/>
      <c r="Y22" s="234">
        <f>C22+E22+G22+I22+K22+M22+O22+Q22+S22+U22+W22</f>
        <v>185.51</v>
      </c>
      <c r="Z22" s="110">
        <f>(D22+F22+H22+J22+L22+N22+P22+R22+T22+V22+X22)/Y22</f>
        <v>785.10569056115571</v>
      </c>
    </row>
    <row r="23" spans="1:26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384"/>
      <c r="R23" s="384"/>
      <c r="S23" s="167"/>
      <c r="T23" s="41"/>
      <c r="U23" s="215"/>
      <c r="V23" s="215"/>
      <c r="W23" s="253"/>
      <c r="X23" s="254"/>
      <c r="Y23" s="167"/>
      <c r="Z23" s="41"/>
    </row>
    <row r="24" spans="1:26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>
        <v>597992</v>
      </c>
      <c r="R24" s="381">
        <v>887934.4</v>
      </c>
      <c r="S24" s="165">
        <v>909523.99999999988</v>
      </c>
      <c r="T24" s="381">
        <v>1307613.56</v>
      </c>
      <c r="U24" s="214">
        <v>676459</v>
      </c>
      <c r="V24" s="214">
        <v>953868.07</v>
      </c>
      <c r="W24" s="251"/>
      <c r="X24" s="252"/>
      <c r="Y24" s="170">
        <f>C24+E24+G24+I24+K24+M24+O24+Q24+S24+U24+W24</f>
        <v>2183975</v>
      </c>
      <c r="Z24" s="62">
        <f>(D24+F24+H24+J24+L24+N24+P24+R24+T24+V24+X24)/Y24</f>
        <v>1.4420568138371546</v>
      </c>
    </row>
    <row r="25" spans="1:26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85">
        <v>954.83</v>
      </c>
      <c r="R25" s="385">
        <v>741975.85901200003</v>
      </c>
      <c r="S25" s="163">
        <v>1118.54</v>
      </c>
      <c r="T25" s="385">
        <v>918686.03</v>
      </c>
      <c r="U25" s="213">
        <v>771.47</v>
      </c>
      <c r="V25" s="213">
        <v>665241</v>
      </c>
      <c r="W25" s="249"/>
      <c r="X25" s="250"/>
      <c r="Y25" s="234">
        <f>C25+E25+G25+I25+K25+M25+O25+Q25+S25+U25+W25</f>
        <v>2844.84</v>
      </c>
      <c r="Z25" s="110">
        <f>(D25+F25+H25+J25+L25+N25+P25+R25+T25+V25+X25)/Y25</f>
        <v>817.58653879023075</v>
      </c>
    </row>
    <row r="26" spans="1:26" ht="15.75">
      <c r="A26" s="555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386"/>
      <c r="R26" s="386"/>
      <c r="S26" s="168"/>
      <c r="T26" s="169"/>
      <c r="U26" s="216"/>
      <c r="V26" s="216"/>
      <c r="W26" s="255"/>
      <c r="X26" s="256"/>
      <c r="Y26" s="170"/>
      <c r="Z26" s="60"/>
    </row>
    <row r="27" spans="1:26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>
        <v>42413</v>
      </c>
      <c r="J27" s="61">
        <v>64215.83</v>
      </c>
      <c r="K27" s="61"/>
      <c r="L27" s="61"/>
      <c r="M27" s="61"/>
      <c r="N27" s="61"/>
      <c r="O27" s="61">
        <v>18001.000000000004</v>
      </c>
      <c r="P27" s="61">
        <v>30876.58</v>
      </c>
      <c r="Q27" s="61">
        <v>229387</v>
      </c>
      <c r="R27" s="357">
        <v>318224</v>
      </c>
      <c r="S27" s="170">
        <v>172961.00000000009</v>
      </c>
      <c r="T27" s="357">
        <v>249399.38</v>
      </c>
      <c r="U27" s="217">
        <v>141535</v>
      </c>
      <c r="V27" s="217">
        <v>198843.94</v>
      </c>
      <c r="W27" s="257"/>
      <c r="X27" s="258"/>
      <c r="Y27" s="170">
        <f>C27+E27+G27+I27+K27+M27+O27+Q27+S27+U27+W27</f>
        <v>1246018</v>
      </c>
      <c r="Z27" s="62">
        <f>(D27+F27+H27+J27+L27+N27+P27+R27+T27+V27+X27)/Y27</f>
        <v>1.4636293295923493</v>
      </c>
    </row>
    <row r="28" spans="1:26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>
        <v>69.959999999999994</v>
      </c>
      <c r="J28" s="88">
        <v>58460.08</v>
      </c>
      <c r="K28" s="88"/>
      <c r="L28" s="88"/>
      <c r="M28" s="88"/>
      <c r="N28" s="88"/>
      <c r="O28" s="88">
        <v>42.21</v>
      </c>
      <c r="P28" s="88">
        <v>33347.279999999999</v>
      </c>
      <c r="Q28" s="63">
        <v>254.15</v>
      </c>
      <c r="R28" s="63">
        <v>197493.96706</v>
      </c>
      <c r="S28" s="172">
        <v>183.72</v>
      </c>
      <c r="T28" s="63">
        <v>150894.01999999999</v>
      </c>
      <c r="U28" s="218">
        <v>187.84</v>
      </c>
      <c r="V28" s="218">
        <v>161975.01999999999</v>
      </c>
      <c r="W28" s="259"/>
      <c r="X28" s="260"/>
      <c r="Y28" s="234">
        <f>C28+E28+G28+I28+K28+M28+O28+Q28+S28+U28+W28</f>
        <v>1537.52</v>
      </c>
      <c r="Z28" s="110">
        <f>(D28+F28+H28+J28+L28+N28+P28+R28+T28+V28+X28)/Y28</f>
        <v>791.73028452312826</v>
      </c>
    </row>
    <row r="29" spans="1:26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174"/>
      <c r="T29" s="175"/>
      <c r="U29" s="219"/>
      <c r="V29" s="219"/>
      <c r="W29" s="261"/>
      <c r="X29" s="262"/>
      <c r="Y29" s="174"/>
      <c r="Z29" s="58"/>
    </row>
    <row r="30" spans="1:26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>
        <v>4865</v>
      </c>
      <c r="P30" s="47">
        <v>8501.0499999999993</v>
      </c>
      <c r="Q30" s="47">
        <v>56619</v>
      </c>
      <c r="R30" s="381">
        <v>78121.2</v>
      </c>
      <c r="S30" s="165">
        <v>12942.999999999998</v>
      </c>
      <c r="T30" s="381">
        <v>17771.39</v>
      </c>
      <c r="U30" s="217">
        <v>2957</v>
      </c>
      <c r="V30" s="217">
        <v>4299.83</v>
      </c>
      <c r="W30" s="257"/>
      <c r="X30" s="258"/>
      <c r="Y30" s="170">
        <f>C30+E30+G30+I30+K30+M30+O30+Q30+S30+U30+W30</f>
        <v>77384</v>
      </c>
      <c r="Z30" s="62">
        <f>(D30+F30+H30+J30+L30+N30+P30+R30+T30+V30+X30)/Y30</f>
        <v>1.4045987542644474</v>
      </c>
    </row>
    <row r="31" spans="1:26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85">
        <v>51.74</v>
      </c>
      <c r="R31" s="385">
        <v>40205.932936000005</v>
      </c>
      <c r="S31" s="163">
        <v>8.09</v>
      </c>
      <c r="T31" s="385">
        <v>6644.53</v>
      </c>
      <c r="U31" s="218">
        <v>0.35</v>
      </c>
      <c r="V31" s="218">
        <v>301.81</v>
      </c>
      <c r="W31" s="259"/>
      <c r="X31" s="260"/>
      <c r="Y31" s="234">
        <f>C31+E31+G31+I31+K31+M31+O31+Q31+S31+U31+W31</f>
        <v>60.18</v>
      </c>
      <c r="Z31" s="110">
        <f>(D31+F31+H31+J31+L31+N31+P31+R31+T31+V31+X31)/Y31</f>
        <v>783.52065363908275</v>
      </c>
    </row>
    <row r="32" spans="1:26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57"/>
      <c r="R32" s="57"/>
      <c r="S32" s="176"/>
      <c r="T32" s="65"/>
      <c r="U32" s="220"/>
      <c r="V32" s="220"/>
      <c r="W32" s="263"/>
      <c r="X32" s="264"/>
      <c r="Y32" s="176"/>
      <c r="Z32" s="65"/>
    </row>
    <row r="33" spans="1:26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>
        <v>553603</v>
      </c>
      <c r="R33" s="381">
        <v>790838.49</v>
      </c>
      <c r="S33" s="165">
        <v>552732.00000000023</v>
      </c>
      <c r="T33" s="381">
        <v>807121.38</v>
      </c>
      <c r="U33" s="214">
        <v>622312</v>
      </c>
      <c r="V33" s="214">
        <v>870994.1</v>
      </c>
      <c r="W33" s="251"/>
      <c r="X33" s="252"/>
      <c r="Y33" s="170">
        <f>C33+E33+G33+I33+K33+M33+O33+Q33+S33+U33+W33</f>
        <v>1728647.0000000002</v>
      </c>
      <c r="Z33" s="62">
        <f>(D33+F33+H33+J33+L33+N33+P33+R33+T33+V33+X33)/Y33</f>
        <v>1.4282580364874957</v>
      </c>
    </row>
    <row r="34" spans="1:26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85">
        <v>751.28</v>
      </c>
      <c r="R34" s="385">
        <v>583801.95779200003</v>
      </c>
      <c r="S34" s="163">
        <v>762.85</v>
      </c>
      <c r="T34" s="385">
        <v>626548.56999999995</v>
      </c>
      <c r="U34" s="213">
        <v>753.72</v>
      </c>
      <c r="V34" s="213">
        <v>649935.12</v>
      </c>
      <c r="W34" s="249"/>
      <c r="X34" s="250"/>
      <c r="Y34" s="234">
        <f>C34+E34+G34+I34+K34+M34+O34+Q34+S34+U34+W34</f>
        <v>2267.8500000000004</v>
      </c>
      <c r="Z34" s="110">
        <f>(D34+F34+H34+J34+L34+N34+P34+R34+T34+V34+X34)/Y34</f>
        <v>820.28601882487794</v>
      </c>
    </row>
    <row r="35" spans="1:26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174"/>
      <c r="T35" s="175"/>
      <c r="U35" s="219"/>
      <c r="V35" s="219"/>
      <c r="W35" s="261"/>
      <c r="X35" s="262"/>
      <c r="Y35" s="174"/>
      <c r="Z35" s="58"/>
    </row>
    <row r="36" spans="1:26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>
        <v>28922</v>
      </c>
      <c r="P36" s="47">
        <v>43227.98</v>
      </c>
      <c r="Q36" s="47">
        <v>1159053</v>
      </c>
      <c r="R36" s="381">
        <v>1670230.14</v>
      </c>
      <c r="S36" s="165">
        <v>459774.99999999983</v>
      </c>
      <c r="T36" s="381">
        <v>656425.37</v>
      </c>
      <c r="U36" s="214">
        <v>370351</v>
      </c>
      <c r="V36" s="214">
        <v>503788.47</v>
      </c>
      <c r="W36" s="251"/>
      <c r="X36" s="252"/>
      <c r="Y36" s="170">
        <f>C36+E36+G36+I36+K36+M36+O36+Q36+S36+U36+W36</f>
        <v>2018100.9999999998</v>
      </c>
      <c r="Z36" s="62">
        <f>(D36+F36+H36+J36+L36+N36+P36+R36+T36+V36+X36)/Y36</f>
        <v>1.4239485337948894</v>
      </c>
    </row>
    <row r="37" spans="1:26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>
        <v>63.23</v>
      </c>
      <c r="P37" s="54">
        <v>49953.760000000002</v>
      </c>
      <c r="Q37" s="385">
        <v>1487.52</v>
      </c>
      <c r="R37" s="385">
        <v>1155916.686528</v>
      </c>
      <c r="S37" s="163">
        <v>539.58000000000004</v>
      </c>
      <c r="T37" s="385">
        <v>443171.1</v>
      </c>
      <c r="U37" s="213">
        <v>309.75</v>
      </c>
      <c r="V37" s="213">
        <v>267098.40000000002</v>
      </c>
      <c r="W37" s="249"/>
      <c r="X37" s="250"/>
      <c r="Y37" s="234">
        <f>C37+E37+G37+I37+K37+M37+O37+Q37+S37+U37+W37</f>
        <v>2400.08</v>
      </c>
      <c r="Z37" s="110">
        <f>(D37+F37+H37+J37+L37+N37+P37+R37+T37+V37+X37)/Y37</f>
        <v>798.36503221892599</v>
      </c>
    </row>
    <row r="38" spans="1:26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174"/>
      <c r="T38" s="175"/>
      <c r="U38" s="219"/>
      <c r="V38" s="219"/>
      <c r="W38" s="261"/>
      <c r="X38" s="262"/>
      <c r="Y38" s="174"/>
      <c r="Z38" s="58"/>
    </row>
    <row r="39" spans="1:26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>
        <v>236829</v>
      </c>
      <c r="R39" s="381">
        <v>340960.34</v>
      </c>
      <c r="S39" s="165">
        <v>495646.99999999965</v>
      </c>
      <c r="T39" s="381">
        <v>705494.03</v>
      </c>
      <c r="U39" s="214">
        <v>577841</v>
      </c>
      <c r="V39" s="214">
        <v>808434.23</v>
      </c>
      <c r="W39" s="251"/>
      <c r="X39" s="252"/>
      <c r="Y39" s="170">
        <f>C39+E39+G39+I39+K39+M39+O39+Q39+S39+U39+W39</f>
        <v>1310316.9999999995</v>
      </c>
      <c r="Z39" s="62">
        <f>(D39+F39+H39+J39+L39+N39+P39+R39+T39+V39+X39)/Y39</f>
        <v>1.4156029418835294</v>
      </c>
    </row>
    <row r="40" spans="1:26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85">
        <v>321.08</v>
      </c>
      <c r="R40" s="385">
        <v>249503.690512</v>
      </c>
      <c r="S40" s="163">
        <v>676.67</v>
      </c>
      <c r="T40" s="385">
        <v>555766.68999999994</v>
      </c>
      <c r="U40" s="213">
        <v>767.67</v>
      </c>
      <c r="V40" s="213">
        <v>661964.25</v>
      </c>
      <c r="W40" s="249"/>
      <c r="X40" s="250"/>
      <c r="Y40" s="234">
        <f>C40+E40+G40+I40+K40+M40+O40+Q40+S40+U40+W40</f>
        <v>1765.42</v>
      </c>
      <c r="Z40" s="110">
        <f>(D40+F40+H40+J40+L40+N40+P40+R40+T40+V40+X40)/Y40</f>
        <v>831.09664018307262</v>
      </c>
    </row>
    <row r="41" spans="1:26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174"/>
      <c r="T41" s="175"/>
      <c r="U41" s="219"/>
      <c r="V41" s="219"/>
      <c r="W41" s="261"/>
      <c r="X41" s="262"/>
      <c r="Y41" s="174"/>
      <c r="Z41" s="58"/>
    </row>
    <row r="42" spans="1:26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>
        <v>399.00000000000017</v>
      </c>
      <c r="P42" s="381">
        <v>642.59</v>
      </c>
      <c r="Q42" s="47">
        <v>23109.000000000004</v>
      </c>
      <c r="R42" s="381">
        <v>28479.759999999998</v>
      </c>
      <c r="S42" s="165">
        <v>39195.999999999978</v>
      </c>
      <c r="T42" s="381">
        <v>44028.08</v>
      </c>
      <c r="U42" s="214">
        <v>51275</v>
      </c>
      <c r="V42" s="214">
        <v>53734.66</v>
      </c>
      <c r="W42" s="251"/>
      <c r="X42" s="252"/>
      <c r="Y42" s="170">
        <f>C42+E42+G42+I42+K42+M42+O42+Q42+S42+U42+W42</f>
        <v>113978.99999999999</v>
      </c>
      <c r="Z42" s="62">
        <f>(D42+F42+H42+J42+L42+N42+P42+R42+T42+V42+X42)/Y42</f>
        <v>1.1132321743479063</v>
      </c>
    </row>
    <row r="43" spans="1:26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358">
        <v>0.88</v>
      </c>
      <c r="P43" s="54">
        <v>695.23</v>
      </c>
      <c r="Q43" s="385">
        <v>29.41</v>
      </c>
      <c r="R43" s="385">
        <v>22853.816923999999</v>
      </c>
      <c r="S43" s="163">
        <v>6.09</v>
      </c>
      <c r="T43" s="385">
        <v>5001.88</v>
      </c>
      <c r="U43" s="239">
        <v>6.64</v>
      </c>
      <c r="V43" s="221">
        <v>5725.69</v>
      </c>
      <c r="W43" s="265"/>
      <c r="X43" s="266"/>
      <c r="Y43" s="234">
        <f>C43+E43+G43+I43+K43+M43+O43+Q43+S43+U43+W43</f>
        <v>43.019999999999996</v>
      </c>
      <c r="Z43" s="110">
        <f>(D43+F43+H43+J43+L43+N43+P43+R43+T43+V43+X43)/Y43</f>
        <v>796.76004007438416</v>
      </c>
    </row>
    <row r="44" spans="1:26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174"/>
      <c r="T44" s="175"/>
      <c r="U44" s="219"/>
      <c r="V44" s="219"/>
      <c r="W44" s="261"/>
      <c r="X44" s="262"/>
      <c r="Y44" s="174"/>
      <c r="Z44" s="58"/>
    </row>
    <row r="45" spans="1:26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47"/>
      <c r="L45" s="47"/>
      <c r="M45" s="47"/>
      <c r="N45" s="47"/>
      <c r="O45" s="47">
        <v>35825.999999999993</v>
      </c>
      <c r="P45" s="47">
        <v>55474.77</v>
      </c>
      <c r="Q45" s="47">
        <v>337043.00000000035</v>
      </c>
      <c r="R45" s="381">
        <v>516808.25</v>
      </c>
      <c r="S45" s="165">
        <v>258859.99999999985</v>
      </c>
      <c r="T45" s="381">
        <v>385196.62</v>
      </c>
      <c r="U45" s="214">
        <v>78545</v>
      </c>
      <c r="V45" s="214">
        <v>111118.39999999999</v>
      </c>
      <c r="W45" s="251"/>
      <c r="X45" s="252"/>
      <c r="Y45" s="170">
        <f>C45+E45+G45+I45+K45+M45+O45+Q45+S45+U45+W45</f>
        <v>710293.00000000023</v>
      </c>
      <c r="Z45" s="62">
        <f>(D45+F45+H45+J45+L45+N45+P45+R45+T45+V45+X45)/Y45</f>
        <v>1.5044908931947796</v>
      </c>
    </row>
    <row r="46" spans="1:26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>
        <v>59.5</v>
      </c>
      <c r="P46" s="54">
        <v>47006.94</v>
      </c>
      <c r="Q46" s="385">
        <v>590.87</v>
      </c>
      <c r="R46" s="385">
        <v>459151.132468</v>
      </c>
      <c r="S46" s="163">
        <v>456.51</v>
      </c>
      <c r="T46" s="385">
        <v>374943.55</v>
      </c>
      <c r="U46" s="213">
        <v>116.16</v>
      </c>
      <c r="V46" s="213">
        <v>100165.13</v>
      </c>
      <c r="W46" s="249"/>
      <c r="X46" s="250"/>
      <c r="Y46" s="234">
        <f>C46+E46+G46+I46+K46+M46+O46+Q46+S46+U46+W46</f>
        <v>1223.0400000000002</v>
      </c>
      <c r="Z46" s="110">
        <f>(D46+F46+H46+J46+L46+N46+P46+R46+T46+V46+X46)/Y46</f>
        <v>802.31779211473042</v>
      </c>
    </row>
    <row r="47" spans="1:26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174"/>
      <c r="T47" s="175"/>
      <c r="U47" s="219"/>
      <c r="V47" s="219"/>
      <c r="W47" s="261"/>
      <c r="X47" s="262"/>
      <c r="Y47" s="174"/>
      <c r="Z47" s="58"/>
    </row>
    <row r="48" spans="1:26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>
        <v>356122</v>
      </c>
      <c r="R48" s="381">
        <v>479856.59</v>
      </c>
      <c r="S48" s="165">
        <v>159689.99999999994</v>
      </c>
      <c r="T48" s="381">
        <v>245017.44</v>
      </c>
      <c r="U48" s="214">
        <v>17181</v>
      </c>
      <c r="V48" s="214">
        <f>22220.72-7527.79</f>
        <v>14692.93</v>
      </c>
      <c r="W48" s="251"/>
      <c r="X48" s="252"/>
      <c r="Y48" s="170">
        <f>C48+E48+G48+I48+K48+M48+O48+Q48+S48+U48+W48</f>
        <v>532993</v>
      </c>
      <c r="Z48" s="62">
        <f>(D48+F48+H48+J48+L48+N48+P48+R48+T48+V48+X48)/Y48</f>
        <v>1.3875734953367118</v>
      </c>
    </row>
    <row r="49" spans="1:26" ht="16.5" thickBot="1">
      <c r="A49" s="555"/>
      <c r="B49" s="338" t="s">
        <v>13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85">
        <v>357.6</v>
      </c>
      <c r="R49" s="385">
        <v>282515.65000000002</v>
      </c>
      <c r="S49" s="393">
        <v>141.46</v>
      </c>
      <c r="T49" s="385">
        <v>105292.09999999999</v>
      </c>
      <c r="U49" s="213">
        <v>24.271999999999998</v>
      </c>
      <c r="V49" s="213">
        <v>26429.600000000006</v>
      </c>
      <c r="W49" s="249"/>
      <c r="X49" s="250"/>
      <c r="Y49" s="234">
        <f>C49+E49+G49+I49+K49+M49+O49+Q49+S49+U49+W49</f>
        <v>523.33200000000011</v>
      </c>
      <c r="Z49" s="110">
        <f>(D49+F49+H49+J49+L49+N49+P49+R49+T49+V49+X49)/Y49</f>
        <v>791.53835423784494</v>
      </c>
    </row>
    <row r="50" spans="1:26" ht="16.5" thickBot="1">
      <c r="A50" s="359">
        <v>15</v>
      </c>
      <c r="B50" s="360" t="s">
        <v>7</v>
      </c>
      <c r="C50" s="66">
        <v>261229</v>
      </c>
      <c r="D50" s="66">
        <v>2486900.08</v>
      </c>
      <c r="E50" s="66">
        <v>261977</v>
      </c>
      <c r="F50" s="66">
        <v>2729800.34</v>
      </c>
      <c r="G50" s="66">
        <v>261281</v>
      </c>
      <c r="H50" s="66">
        <v>2926347.1999999997</v>
      </c>
      <c r="I50" s="66">
        <v>262998</v>
      </c>
      <c r="J50" s="66">
        <v>2577380.4</v>
      </c>
      <c r="K50" s="66">
        <v>209493</v>
      </c>
      <c r="L50" s="66">
        <v>2304423</v>
      </c>
      <c r="M50" s="66">
        <v>106189</v>
      </c>
      <c r="N50" s="66">
        <v>1896535.54</v>
      </c>
      <c r="O50" s="66">
        <v>158692</v>
      </c>
      <c r="P50" s="66">
        <v>977542.72</v>
      </c>
      <c r="Q50" s="66">
        <v>265334</v>
      </c>
      <c r="R50" s="387">
        <v>973775.78</v>
      </c>
      <c r="S50" s="178">
        <v>255957</v>
      </c>
      <c r="T50" s="179">
        <v>1978547.61</v>
      </c>
      <c r="U50" s="222">
        <v>308166</v>
      </c>
      <c r="V50" s="222">
        <v>2628655.98</v>
      </c>
      <c r="W50" s="267"/>
      <c r="X50" s="268"/>
      <c r="Y50" s="178">
        <f>C50+E50+G50+I50+K50+M50+O50+Q50+S50+U50+W50</f>
        <v>2351316</v>
      </c>
      <c r="Z50" s="235">
        <f>(D50+F50+H50+J50+L50+N50+P50+R50+T50+V50+X50)/Y50</f>
        <v>9.1352709078660617</v>
      </c>
    </row>
    <row r="51" spans="1:26" ht="15.75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384"/>
      <c r="R51" s="384"/>
      <c r="S51" s="160"/>
      <c r="T51" s="161"/>
      <c r="U51" s="211"/>
      <c r="V51" s="211"/>
      <c r="W51" s="245"/>
      <c r="X51" s="246"/>
      <c r="Y51" s="160"/>
      <c r="Z51" s="87"/>
    </row>
    <row r="52" spans="1:26" ht="15.75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180"/>
      <c r="T52" s="181"/>
      <c r="U52" s="223"/>
      <c r="V52" s="223"/>
      <c r="W52" s="269"/>
      <c r="X52" s="270"/>
      <c r="Y52" s="180"/>
      <c r="Z52" s="68"/>
    </row>
    <row r="53" spans="1:26" ht="16.5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182"/>
      <c r="T53" s="183"/>
      <c r="U53" s="224"/>
      <c r="V53" s="224"/>
      <c r="W53" s="271"/>
      <c r="X53" s="272"/>
      <c r="Y53" s="182"/>
      <c r="Z53" s="70"/>
    </row>
    <row r="54" spans="1:26" ht="15.75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388"/>
      <c r="R54" s="388"/>
      <c r="S54" s="184"/>
      <c r="T54" s="185"/>
      <c r="U54" s="225"/>
      <c r="V54" s="225"/>
      <c r="W54" s="273"/>
      <c r="X54" s="274"/>
      <c r="Y54" s="184"/>
      <c r="Z54" s="72"/>
    </row>
    <row r="55" spans="1:26" ht="15.75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357"/>
      <c r="R55" s="357"/>
      <c r="S55" s="170"/>
      <c r="T55" s="171"/>
      <c r="U55" s="217"/>
      <c r="V55" s="217"/>
      <c r="W55" s="257"/>
      <c r="X55" s="258"/>
      <c r="Y55" s="170"/>
      <c r="Z55" s="62"/>
    </row>
    <row r="56" spans="1:26" ht="16.5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63"/>
      <c r="R56" s="63"/>
      <c r="S56" s="186"/>
      <c r="T56" s="74"/>
      <c r="U56" s="226"/>
      <c r="V56" s="226"/>
      <c r="W56" s="275"/>
      <c r="X56" s="276"/>
      <c r="Y56" s="186"/>
      <c r="Z56" s="74"/>
    </row>
    <row r="57" spans="1:26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388"/>
      <c r="R57" s="388"/>
      <c r="S57" s="184"/>
      <c r="T57" s="185"/>
      <c r="U57" s="225"/>
      <c r="V57" s="225"/>
      <c r="W57" s="273"/>
      <c r="X57" s="274"/>
      <c r="Y57" s="184"/>
      <c r="Z57" s="72"/>
    </row>
    <row r="58" spans="1:26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>
        <v>119411.00000000012</v>
      </c>
      <c r="J58" s="95">
        <v>151417.57999999999</v>
      </c>
      <c r="K58" s="95">
        <v>188434.99999999968</v>
      </c>
      <c r="L58" s="95">
        <v>237234.69</v>
      </c>
      <c r="M58" s="95">
        <v>130935.99999999999</v>
      </c>
      <c r="N58" s="95">
        <v>174543.12</v>
      </c>
      <c r="O58" s="95">
        <v>250058.00000000026</v>
      </c>
      <c r="P58" s="95">
        <v>329255.45</v>
      </c>
      <c r="Q58" s="75">
        <v>122764.00000000009</v>
      </c>
      <c r="R58" s="95">
        <v>166142.78</v>
      </c>
      <c r="S58" s="187">
        <v>113997.99999999988</v>
      </c>
      <c r="T58" s="188">
        <v>153196.43</v>
      </c>
      <c r="U58" s="227">
        <v>122987</v>
      </c>
      <c r="V58" s="227">
        <v>155314.1</v>
      </c>
      <c r="W58" s="277"/>
      <c r="X58" s="278"/>
      <c r="Y58" s="170">
        <f>C58+E58+G58+I58+K58+M58+O58+Q58+S58+U58+W58</f>
        <v>1672541</v>
      </c>
      <c r="Z58" s="62">
        <f>(D58+F58+H58+J58+L58+N58+P58+R58+T58+V58+X58)/Y58</f>
        <v>1.371502372737051</v>
      </c>
    </row>
    <row r="59" spans="1:26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>
        <v>82.56</v>
      </c>
      <c r="J59" s="93">
        <v>68988.91</v>
      </c>
      <c r="K59" s="93">
        <v>64.48</v>
      </c>
      <c r="L59" s="93">
        <v>51783.337985600003</v>
      </c>
      <c r="M59" s="106"/>
      <c r="N59" s="93"/>
      <c r="O59" s="93">
        <v>39.69</v>
      </c>
      <c r="P59" s="93">
        <v>31356.39</v>
      </c>
      <c r="Q59" s="93">
        <v>81.06</v>
      </c>
      <c r="R59" s="93">
        <v>62989.812983999997</v>
      </c>
      <c r="S59" s="189">
        <v>47.15</v>
      </c>
      <c r="T59" s="190">
        <v>38725.519999999997</v>
      </c>
      <c r="U59" s="228">
        <v>38.46</v>
      </c>
      <c r="V59" s="228">
        <v>33164.18</v>
      </c>
      <c r="W59" s="279"/>
      <c r="X59" s="280"/>
      <c r="Y59" s="234">
        <f>C59+E59+G59+I59+K59+M59+O59+Q59+S59+U59+W59</f>
        <v>452.53</v>
      </c>
      <c r="Z59" s="110">
        <f>(D59+F59+H59+J59+L59+N59+P59+R59+T59+V59+X59)/Y59</f>
        <v>805.36441997127281</v>
      </c>
    </row>
    <row r="60" spans="1:26" ht="15.75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388"/>
      <c r="R60" s="388"/>
      <c r="S60" s="184"/>
      <c r="T60" s="185"/>
      <c r="U60" s="225"/>
      <c r="V60" s="225"/>
      <c r="W60" s="273"/>
      <c r="X60" s="274"/>
      <c r="Y60" s="184"/>
      <c r="Z60" s="72"/>
    </row>
    <row r="61" spans="1:26" ht="15.75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357"/>
      <c r="R61" s="357"/>
      <c r="S61" s="170"/>
      <c r="T61" s="171"/>
      <c r="U61" s="217"/>
      <c r="V61" s="217"/>
      <c r="W61" s="257"/>
      <c r="X61" s="258"/>
      <c r="Y61" s="170">
        <f>C61+E61+G61+I61+K61+M61+O61+Q61+S61+U61+W61</f>
        <v>0</v>
      </c>
      <c r="Z61" s="62">
        <f>IF(Y61=0,0,(D61+F61+H61+J61+L61+N61+P61+R61+T61+V61+X61)/Y61)</f>
        <v>0</v>
      </c>
    </row>
    <row r="62" spans="1:26" ht="16.5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191"/>
      <c r="T62" s="192"/>
      <c r="U62" s="229"/>
      <c r="V62" s="229"/>
      <c r="W62" s="281"/>
      <c r="X62" s="282"/>
      <c r="Y62" s="234">
        <f>C62+E62+G62+I62+K62+M62+O62+Q62+S62+U62+W62</f>
        <v>0</v>
      </c>
      <c r="Z62" s="110">
        <f>IF(Y62=0,0,(D62+F62+H62+J62+L62+N62+P62+R62+T62+V62+X62)/Y62)</f>
        <v>0</v>
      </c>
    </row>
    <row r="63" spans="1:26" ht="15.75">
      <c r="A63" s="558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388"/>
      <c r="R63" s="388"/>
      <c r="S63" s="184"/>
      <c r="T63" s="185"/>
      <c r="U63" s="225"/>
      <c r="V63" s="225"/>
      <c r="W63" s="273"/>
      <c r="X63" s="274"/>
      <c r="Y63" s="184"/>
      <c r="Z63" s="72"/>
    </row>
    <row r="64" spans="1:26" ht="15.75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>
        <v>9081.6391581101088</v>
      </c>
      <c r="J64" s="61">
        <v>12968.38</v>
      </c>
      <c r="K64" s="61">
        <v>3956.3380204884525</v>
      </c>
      <c r="L64" s="61">
        <v>5202.93</v>
      </c>
      <c r="M64" s="61">
        <v>1446</v>
      </c>
      <c r="N64" s="61">
        <v>1792.18</v>
      </c>
      <c r="O64" s="61">
        <v>14</v>
      </c>
      <c r="P64" s="61">
        <v>14.36</v>
      </c>
      <c r="Q64" s="61">
        <v>124</v>
      </c>
      <c r="R64" s="357">
        <v>104.04</v>
      </c>
      <c r="S64" s="170">
        <v>4018.0000000000032</v>
      </c>
      <c r="T64" s="95">
        <v>4750.41</v>
      </c>
      <c r="U64" s="217">
        <v>22748.000000000025</v>
      </c>
      <c r="V64" s="217">
        <v>26866.37</v>
      </c>
      <c r="W64" s="257"/>
      <c r="X64" s="258"/>
      <c r="Y64" s="170">
        <f>C64+E64+G64+I64+K64+M64+O64+Q64+S64+U64+W64</f>
        <v>74318.135395170626</v>
      </c>
      <c r="Z64" s="62">
        <f>(D64+F64+H64+J64+L64+N64+P64+R64+T64+V64+X64)/Y64</f>
        <v>1.3379549886616431</v>
      </c>
    </row>
    <row r="65" spans="1:26" ht="16.5" thickBot="1">
      <c r="A65" s="560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>
        <v>5.48</v>
      </c>
      <c r="J65" s="63">
        <v>4579.21</v>
      </c>
      <c r="K65" s="63">
        <v>7.2</v>
      </c>
      <c r="L65" s="63">
        <v>5782.2585839999992</v>
      </c>
      <c r="M65" s="63">
        <v>0.7</v>
      </c>
      <c r="N65" s="63">
        <v>525.27</v>
      </c>
      <c r="O65" s="63"/>
      <c r="P65" s="63"/>
      <c r="Q65" s="63"/>
      <c r="R65" s="63"/>
      <c r="S65" s="323">
        <v>0.7</v>
      </c>
      <c r="T65" s="93">
        <v>574.92999999999995</v>
      </c>
      <c r="U65" s="229">
        <v>1.6</v>
      </c>
      <c r="V65" s="229">
        <v>1379.69</v>
      </c>
      <c r="W65" s="281"/>
      <c r="X65" s="282"/>
      <c r="Y65" s="234">
        <f>C65+E65+G65+I65+K65+M65+O65+Q65+S65+U65+W65</f>
        <v>79.650000000000006</v>
      </c>
      <c r="Z65" s="110">
        <f>(D65+F65+H65+J65+L65+N65+P65+R65+T65+V65+X65)/Y65</f>
        <v>786.42433878217196</v>
      </c>
    </row>
    <row r="66" spans="1:26" ht="30">
      <c r="A66" s="559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389"/>
      <c r="R66" s="389"/>
      <c r="S66" s="193"/>
      <c r="T66" s="194"/>
      <c r="U66" s="230"/>
      <c r="V66" s="230"/>
      <c r="W66" s="283"/>
      <c r="X66" s="284"/>
      <c r="Y66" s="193"/>
      <c r="Z66" s="78"/>
    </row>
    <row r="67" spans="1:26" ht="15.75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>
        <v>2904</v>
      </c>
      <c r="J67" s="61">
        <v>4218.84</v>
      </c>
      <c r="K67" s="61">
        <v>1369</v>
      </c>
      <c r="L67" s="61">
        <v>1836.55</v>
      </c>
      <c r="M67" s="61">
        <v>981</v>
      </c>
      <c r="N67" s="61">
        <v>1415.25</v>
      </c>
      <c r="O67" s="61">
        <v>1337</v>
      </c>
      <c r="P67" s="61">
        <v>2052.5500000000002</v>
      </c>
      <c r="Q67" s="61">
        <v>16566</v>
      </c>
      <c r="R67" s="357">
        <v>29402</v>
      </c>
      <c r="S67" s="170">
        <v>3118.9999999999986</v>
      </c>
      <c r="T67" s="95">
        <v>4564.87</v>
      </c>
      <c r="U67" s="217">
        <v>10188</v>
      </c>
      <c r="V67" s="217">
        <v>14377.92</v>
      </c>
      <c r="W67" s="257"/>
      <c r="X67" s="258"/>
      <c r="Y67" s="170">
        <f>C67+E67+G67+I67+K67+M67+O67+Q67+S67+U67+W67</f>
        <v>55632</v>
      </c>
      <c r="Z67" s="62">
        <f>(D67+F67+H67+J67+L67+N67+P67+R67+T67+V67+X67)/Y67</f>
        <v>1.5616912927811331</v>
      </c>
    </row>
    <row r="68" spans="1:26" ht="16.5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>
        <v>4.0999999999999996</v>
      </c>
      <c r="J68" s="63">
        <v>3426.05</v>
      </c>
      <c r="K68" s="104">
        <v>2.09</v>
      </c>
      <c r="L68" s="63">
        <v>1678.4611722999998</v>
      </c>
      <c r="M68" s="63">
        <v>1.1499999999999999</v>
      </c>
      <c r="N68" s="63">
        <v>862.95</v>
      </c>
      <c r="O68" s="104">
        <v>1.24</v>
      </c>
      <c r="P68" s="63">
        <v>979.64</v>
      </c>
      <c r="Q68" s="63">
        <v>137.6</v>
      </c>
      <c r="R68" s="63">
        <v>106925.71264</v>
      </c>
      <c r="S68" s="191">
        <v>5.7</v>
      </c>
      <c r="T68" s="93">
        <v>4681.5600000000004</v>
      </c>
      <c r="U68" s="229">
        <v>17.02</v>
      </c>
      <c r="V68" s="229">
        <v>14676.4</v>
      </c>
      <c r="W68" s="281"/>
      <c r="X68" s="282"/>
      <c r="Y68" s="234">
        <f>C68+E68+G68+I68+K68+M68+O68+Q68+S68+U68+W68</f>
        <v>196.04</v>
      </c>
      <c r="Z68" s="110">
        <f>(D68+F68+H68+J68+L68+N68+P68+R68+T68+V68+X68)/Y68</f>
        <v>786.24797904662319</v>
      </c>
    </row>
    <row r="69" spans="1:26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388"/>
      <c r="R69" s="388"/>
      <c r="S69" s="184"/>
      <c r="T69" s="185"/>
      <c r="U69" s="225"/>
      <c r="V69" s="225"/>
      <c r="W69" s="273"/>
      <c r="X69" s="274"/>
      <c r="Y69" s="184"/>
      <c r="Z69" s="72"/>
    </row>
    <row r="70" spans="1:26" ht="15.75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>
        <v>391656.99999999965</v>
      </c>
      <c r="J70" s="61">
        <v>547349.17000000004</v>
      </c>
      <c r="K70" s="61">
        <v>320988.00000000052</v>
      </c>
      <c r="L70" s="61">
        <v>403270.75</v>
      </c>
      <c r="M70" s="61">
        <v>192114.00000000012</v>
      </c>
      <c r="N70" s="61">
        <v>237298.51</v>
      </c>
      <c r="O70" s="61">
        <v>171335.9999999998</v>
      </c>
      <c r="P70" s="61">
        <v>223748.27</v>
      </c>
      <c r="Q70" s="61">
        <v>148729.00000000009</v>
      </c>
      <c r="R70" s="357">
        <v>205412.81</v>
      </c>
      <c r="S70" s="170">
        <v>57950.000000000015</v>
      </c>
      <c r="T70" s="357">
        <v>84403.45</v>
      </c>
      <c r="U70" s="217"/>
      <c r="V70" s="217"/>
      <c r="W70" s="257"/>
      <c r="X70" s="258"/>
      <c r="Y70" s="170">
        <f>C70+E70+G70+I70+K70+M70+O70+Q70+S70+U70+W70</f>
        <v>1801040.0000000002</v>
      </c>
      <c r="Z70" s="62">
        <f>(D70+F70+H70+J70+L70+N70+P70+R70+T70+V70+X70)/Y70</f>
        <v>1.3665657064807</v>
      </c>
    </row>
    <row r="71" spans="1:26" ht="16.5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>
        <v>845.55</v>
      </c>
      <c r="J71" s="63">
        <v>706559.73</v>
      </c>
      <c r="K71" s="63">
        <v>452.41</v>
      </c>
      <c r="L71" s="63">
        <v>363326.61194269999</v>
      </c>
      <c r="M71" s="63"/>
      <c r="N71" s="63"/>
      <c r="O71" s="63">
        <v>135.33000000000001</v>
      </c>
      <c r="P71" s="63">
        <v>106915.11</v>
      </c>
      <c r="Q71" s="63">
        <v>165.3</v>
      </c>
      <c r="R71" s="63">
        <v>128450.72892000001</v>
      </c>
      <c r="S71" s="191">
        <v>65.09</v>
      </c>
      <c r="T71" s="63">
        <v>53460.11</v>
      </c>
      <c r="U71" s="229"/>
      <c r="V71" s="229"/>
      <c r="W71" s="281"/>
      <c r="X71" s="282"/>
      <c r="Y71" s="234">
        <f>C71+E71+G71+I71+K71+M71+O71+Q71+S71+U71+W71</f>
        <v>1903.0299999999997</v>
      </c>
      <c r="Z71" s="110">
        <f>(D71+F71+H71+J71+L71+N71+P71+R71+T71+V71+X71)/Y71</f>
        <v>810.64893925093156</v>
      </c>
    </row>
    <row r="72" spans="1:26" ht="15.75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384"/>
      <c r="R72" s="384"/>
      <c r="S72" s="160"/>
      <c r="T72" s="161"/>
      <c r="U72" s="211"/>
      <c r="V72" s="211"/>
      <c r="W72" s="245"/>
      <c r="X72" s="246"/>
      <c r="Y72" s="160"/>
      <c r="Z72" s="87"/>
    </row>
    <row r="73" spans="1:26" ht="15.75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>
        <v>20316.000000000007</v>
      </c>
      <c r="J73" s="67">
        <v>27420.46</v>
      </c>
      <c r="K73" s="67">
        <v>129086.00000000003</v>
      </c>
      <c r="L73" s="67">
        <v>124264.11</v>
      </c>
      <c r="M73" s="67">
        <v>24524</v>
      </c>
      <c r="N73" s="67">
        <v>27695.8</v>
      </c>
      <c r="O73" s="67">
        <v>287263.99999999988</v>
      </c>
      <c r="P73" s="67">
        <v>421312.84</v>
      </c>
      <c r="Q73" s="391">
        <v>363807.00000000052</v>
      </c>
      <c r="R73" s="67">
        <v>577159.63</v>
      </c>
      <c r="S73" s="395">
        <v>629210.00000000047</v>
      </c>
      <c r="T73" s="181">
        <v>1008029.4</v>
      </c>
      <c r="U73" s="223">
        <v>1292781.0000000009</v>
      </c>
      <c r="V73" s="223">
        <v>2084623.56</v>
      </c>
      <c r="W73" s="269"/>
      <c r="X73" s="270"/>
      <c r="Y73" s="170">
        <f>C73+E73+G73+I73+K73+M73+O73+Q73+S73+U73+W73</f>
        <v>2757073.0000000019</v>
      </c>
      <c r="Z73" s="62">
        <f>(D73+F73+H73+J73+L73+N73+P73+R73+T73+V73+X73)/Y73</f>
        <v>1.5552588778026541</v>
      </c>
    </row>
    <row r="74" spans="1:26" ht="16.5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>
        <v>27.25</v>
      </c>
      <c r="J74" s="63">
        <v>22770.68</v>
      </c>
      <c r="K74" s="63">
        <v>22.99</v>
      </c>
      <c r="L74" s="63">
        <v>18463.0728953</v>
      </c>
      <c r="M74" s="63"/>
      <c r="N74" s="63"/>
      <c r="O74" s="63">
        <v>319.13</v>
      </c>
      <c r="P74" s="63">
        <v>252123.1</v>
      </c>
      <c r="Q74" s="63">
        <v>501.53</v>
      </c>
      <c r="R74" s="63">
        <v>389727.12689200003</v>
      </c>
      <c r="S74" s="191">
        <v>2072.44</v>
      </c>
      <c r="T74" s="192">
        <v>1702148.94</v>
      </c>
      <c r="U74" s="229">
        <v>4047.17</v>
      </c>
      <c r="V74" s="229">
        <v>3489887.4</v>
      </c>
      <c r="W74" s="281"/>
      <c r="X74" s="282"/>
      <c r="Y74" s="234">
        <f>C74+E74+G74+I74+K74+M74+O74+Q74+S74+U74+W74</f>
        <v>6990.51</v>
      </c>
      <c r="Z74" s="110">
        <f>(D74+F74+H74+J74+L74+N74+P74+R74+T74+V74+X74)/Y74</f>
        <v>840.44230246252403</v>
      </c>
    </row>
    <row r="75" spans="1:26" ht="15.75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384"/>
      <c r="R75" s="384"/>
      <c r="S75" s="160"/>
      <c r="T75" s="161"/>
      <c r="U75" s="211"/>
      <c r="V75" s="211"/>
      <c r="W75" s="245"/>
      <c r="X75" s="246"/>
      <c r="Y75" s="160"/>
      <c r="Z75" s="87"/>
    </row>
    <row r="76" spans="1:26" ht="15.75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>
        <v>745100.99999999942</v>
      </c>
      <c r="J76" s="67">
        <v>1036055.49</v>
      </c>
      <c r="K76" s="67">
        <v>337208.00000000017</v>
      </c>
      <c r="L76" s="67">
        <v>454650.8</v>
      </c>
      <c r="M76" s="67">
        <v>363585.99999999936</v>
      </c>
      <c r="N76" s="67">
        <v>501097.86</v>
      </c>
      <c r="O76" s="67">
        <v>379465.00000000017</v>
      </c>
      <c r="P76" s="67">
        <v>521384.91</v>
      </c>
      <c r="Q76" s="67">
        <v>304910.99999999919</v>
      </c>
      <c r="R76" s="67">
        <v>424789.81</v>
      </c>
      <c r="S76" s="395">
        <v>364118</v>
      </c>
      <c r="T76" s="181">
        <v>493449.07</v>
      </c>
      <c r="U76" s="223">
        <v>327128.99999999994</v>
      </c>
      <c r="V76" s="223">
        <v>450325.78</v>
      </c>
      <c r="W76" s="269"/>
      <c r="X76" s="270"/>
      <c r="Y76" s="170">
        <f>C76+E76+G76+I76+K76+M76+O76+Q76+S76+U76+W76</f>
        <v>5715876.9999999972</v>
      </c>
      <c r="Z76" s="62">
        <f>(D76+F76+H76+J76+L76+N76+P76+R76+T76+V76+X76)/Y76</f>
        <v>1.4731289196740947</v>
      </c>
    </row>
    <row r="77" spans="1:26" ht="16.5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>
        <v>1056.98</v>
      </c>
      <c r="J77" s="103">
        <v>883235.17</v>
      </c>
      <c r="K77" s="103">
        <v>333.55</v>
      </c>
      <c r="L77" s="103">
        <v>267871.15981849999</v>
      </c>
      <c r="M77" s="103">
        <v>471.48</v>
      </c>
      <c r="N77" s="103">
        <v>353792.61</v>
      </c>
      <c r="O77" s="103">
        <v>436.76</v>
      </c>
      <c r="P77" s="103">
        <v>345054.63</v>
      </c>
      <c r="Q77" s="103">
        <v>388.19</v>
      </c>
      <c r="R77" s="103">
        <v>301653.28771599999</v>
      </c>
      <c r="S77" s="191">
        <v>430.61</v>
      </c>
      <c r="T77" s="192">
        <v>353671.21</v>
      </c>
      <c r="U77" s="229">
        <v>295.92</v>
      </c>
      <c r="V77" s="229">
        <v>255172.75</v>
      </c>
      <c r="W77" s="281"/>
      <c r="X77" s="282"/>
      <c r="Y77" s="234">
        <f>C77+E77+G77+I77+K77+M77+O77+Q77+S77+U77+W77</f>
        <v>7418.5</v>
      </c>
      <c r="Z77" s="110">
        <f>(D77+F77+H77+J77+L77+N77+P77+R77+T77+V77+X77)/Y77</f>
        <v>786.47968828395233</v>
      </c>
    </row>
    <row r="78" spans="1:26" ht="15.75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384"/>
      <c r="R78" s="384"/>
      <c r="S78" s="160"/>
      <c r="T78" s="161"/>
      <c r="U78" s="211"/>
      <c r="V78" s="211"/>
      <c r="W78" s="245"/>
      <c r="X78" s="246"/>
      <c r="Y78" s="160"/>
      <c r="Z78" s="87"/>
    </row>
    <row r="79" spans="1:26" ht="15.75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>
        <v>4339.1126786060559</v>
      </c>
      <c r="J79" s="67">
        <v>5895.92</v>
      </c>
      <c r="K79" s="67">
        <v>6605</v>
      </c>
      <c r="L79" s="67">
        <v>8520.85</v>
      </c>
      <c r="M79" s="67"/>
      <c r="N79" s="67"/>
      <c r="O79" s="67">
        <v>53577.999999999978</v>
      </c>
      <c r="P79" s="67">
        <v>62281.75</v>
      </c>
      <c r="Q79" s="67">
        <v>126109.00000000001</v>
      </c>
      <c r="R79" s="67">
        <v>143097.14000000001</v>
      </c>
      <c r="S79" s="180">
        <v>329281.99999999994</v>
      </c>
      <c r="T79" s="181">
        <v>476306.41</v>
      </c>
      <c r="U79" s="223">
        <v>864985.00000000047</v>
      </c>
      <c r="V79" s="223">
        <v>1237170.75</v>
      </c>
      <c r="W79" s="269"/>
      <c r="X79" s="270"/>
      <c r="Y79" s="170">
        <f>C79+E79+G79+I79+K79+M79+O79+Q79+S79+U79+W79</f>
        <v>1434912.1126786065</v>
      </c>
      <c r="Z79" s="62">
        <f>(D79+F79+H79+J79+L79+N79+P79+R79+T79+V79+X79)/Y79</f>
        <v>1.4008431751598307</v>
      </c>
    </row>
    <row r="80" spans="1:26" ht="16.5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>
        <v>16</v>
      </c>
      <c r="P80" s="79">
        <v>12640.52</v>
      </c>
      <c r="Q80" s="79">
        <v>25</v>
      </c>
      <c r="R80" s="79">
        <v>19426.91</v>
      </c>
      <c r="S80" s="195">
        <v>915</v>
      </c>
      <c r="T80" s="196">
        <v>751513.33</v>
      </c>
      <c r="U80" s="231">
        <v>2209</v>
      </c>
      <c r="V80" s="231">
        <v>1904827.64</v>
      </c>
      <c r="W80" s="281"/>
      <c r="X80" s="282"/>
      <c r="Y80" s="234">
        <f>C80+E80+G80+I80+K80+M80+O80+Q80+S80+U80+W80</f>
        <v>3165</v>
      </c>
      <c r="Z80" s="110">
        <f>IF(Y80=0,0,(D80+F80+H80+J80+L80+N80+P80+R80+T80+V80+X80)/Y80)</f>
        <v>849.41813586097942</v>
      </c>
    </row>
    <row r="81" spans="1:26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384"/>
      <c r="R81" s="384"/>
      <c r="S81" s="160"/>
      <c r="T81" s="161"/>
      <c r="U81" s="211"/>
      <c r="V81" s="211"/>
      <c r="W81" s="245"/>
      <c r="X81" s="246"/>
      <c r="Y81" s="160"/>
      <c r="Z81" s="87"/>
    </row>
    <row r="82" spans="1:26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>
        <v>25237.999999999996</v>
      </c>
      <c r="J82" s="81">
        <v>35261.519999999997</v>
      </c>
      <c r="K82" s="81">
        <v>29132</v>
      </c>
      <c r="L82" s="81">
        <v>36459.57</v>
      </c>
      <c r="M82" s="81">
        <v>2131</v>
      </c>
      <c r="N82" s="81">
        <v>2915.46</v>
      </c>
      <c r="O82" s="81">
        <v>147625.99999999988</v>
      </c>
      <c r="P82" s="81">
        <v>201863.79</v>
      </c>
      <c r="Q82" s="81">
        <v>15394.000000000007</v>
      </c>
      <c r="R82" s="81">
        <v>24346.69</v>
      </c>
      <c r="S82" s="197">
        <v>559</v>
      </c>
      <c r="T82" s="198">
        <v>871.01</v>
      </c>
      <c r="U82" s="232">
        <v>85326.000000000044</v>
      </c>
      <c r="V82" s="232">
        <v>129587.16</v>
      </c>
      <c r="W82" s="285"/>
      <c r="X82" s="286"/>
      <c r="Y82" s="170">
        <f>C82+E82+G82+I82+K82+M82+O82+Q82+S82+U82+W82</f>
        <v>422725.99999999994</v>
      </c>
      <c r="Z82" s="62">
        <f>(D82+F82+H82+J82+L82+N82+P82+R82+T82+V82+X82)/Y82</f>
        <v>1.46545353254827</v>
      </c>
    </row>
    <row r="83" spans="1:26" ht="16.5" thickBot="1">
      <c r="A83" s="559"/>
      <c r="B83" s="293" t="s">
        <v>13</v>
      </c>
      <c r="C83" s="80">
        <v>648</v>
      </c>
      <c r="D83" s="80">
        <v>491752.90511999995</v>
      </c>
      <c r="E83" s="80"/>
      <c r="F83" s="80"/>
      <c r="G83" s="80"/>
      <c r="H83" s="80"/>
      <c r="I83" s="93">
        <v>66</v>
      </c>
      <c r="J83" s="93">
        <v>55151.02</v>
      </c>
      <c r="K83" s="93">
        <v>38</v>
      </c>
      <c r="L83" s="93">
        <v>30517.475859999999</v>
      </c>
      <c r="M83" s="93"/>
      <c r="N83" s="93"/>
      <c r="O83" s="93">
        <v>140</v>
      </c>
      <c r="P83" s="93">
        <v>110604.56</v>
      </c>
      <c r="Q83" s="93">
        <v>20</v>
      </c>
      <c r="R83" s="93">
        <v>15541.528</v>
      </c>
      <c r="S83" s="189"/>
      <c r="T83" s="190"/>
      <c r="U83" s="228">
        <v>488</v>
      </c>
      <c r="V83" s="228">
        <v>420803.93</v>
      </c>
      <c r="W83" s="279"/>
      <c r="X83" s="280"/>
      <c r="Y83" s="234">
        <f>C83+E83+G83+I83+K83+M83+O83+Q83+S83+U83+W83</f>
        <v>1400</v>
      </c>
      <c r="Z83" s="110">
        <f>(D83+F83+H83+J83+L83+N83+P83+R83+T83+V83+X83)/Y83</f>
        <v>803.12244212857149</v>
      </c>
    </row>
    <row r="84" spans="1:26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384"/>
      <c r="R84" s="384"/>
      <c r="S84" s="160"/>
      <c r="T84" s="161"/>
      <c r="U84" s="211"/>
      <c r="V84" s="211"/>
      <c r="W84" s="245"/>
      <c r="X84" s="246"/>
      <c r="Y84" s="160"/>
      <c r="Z84" s="87"/>
    </row>
    <row r="85" spans="1:26" ht="15.75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>
        <v>51801.000000000036</v>
      </c>
      <c r="J85" s="81">
        <v>72242.19</v>
      </c>
      <c r="K85" s="81">
        <v>76504.999999999985</v>
      </c>
      <c r="L85" s="81">
        <v>95840.11</v>
      </c>
      <c r="M85" s="81">
        <v>3043.0000000000005</v>
      </c>
      <c r="N85" s="81">
        <v>4086.54</v>
      </c>
      <c r="O85" s="81">
        <v>880665.00000000035</v>
      </c>
      <c r="P85" s="81">
        <v>1143314.53</v>
      </c>
      <c r="Q85" s="81">
        <v>24281.999999999996</v>
      </c>
      <c r="R85" s="81">
        <v>32506.799999999999</v>
      </c>
      <c r="S85" s="197">
        <v>37959.000000000007</v>
      </c>
      <c r="T85" s="198">
        <v>62811.14</v>
      </c>
      <c r="U85" s="232">
        <v>362849</v>
      </c>
      <c r="V85" s="232">
        <v>577437.9</v>
      </c>
      <c r="W85" s="285"/>
      <c r="X85" s="286"/>
      <c r="Y85" s="170">
        <f>C85+E85+G85+I85+K85+M85+O85+Q85+S85+U85+W85</f>
        <v>1610645.0000000002</v>
      </c>
      <c r="Z85" s="62">
        <f>(D85+F85+H85+J85+L85+N85+P85+R85+T85+V85+X85)/Y85</f>
        <v>1.405790934687656</v>
      </c>
    </row>
    <row r="86" spans="1:26" ht="16.5" thickBot="1">
      <c r="A86" s="560"/>
      <c r="B86" s="293" t="s">
        <v>13</v>
      </c>
      <c r="C86" s="80">
        <v>304</v>
      </c>
      <c r="D86" s="93">
        <v>230698.89375999998</v>
      </c>
      <c r="E86" s="93"/>
      <c r="F86" s="93"/>
      <c r="G86" s="93"/>
      <c r="H86" s="93"/>
      <c r="I86" s="93">
        <v>118</v>
      </c>
      <c r="J86" s="93">
        <v>98603.33</v>
      </c>
      <c r="K86" s="93">
        <v>118</v>
      </c>
      <c r="L86" s="93">
        <v>94764.793459999986</v>
      </c>
      <c r="M86" s="93"/>
      <c r="N86" s="93"/>
      <c r="O86" s="93">
        <v>728</v>
      </c>
      <c r="P86" s="93">
        <v>575143.73</v>
      </c>
      <c r="Q86" s="93">
        <v>2</v>
      </c>
      <c r="R86" s="93">
        <v>1554.1528000000001</v>
      </c>
      <c r="S86" s="189">
        <v>386</v>
      </c>
      <c r="T86" s="190">
        <v>317031.84999999998</v>
      </c>
      <c r="U86" s="228">
        <v>3366</v>
      </c>
      <c r="V86" s="228">
        <v>2902512.37</v>
      </c>
      <c r="W86" s="279"/>
      <c r="X86" s="280"/>
      <c r="Y86" s="234">
        <f>C86+E86+G86+I86+K86+M86+O86+Q86+S86+U86+W86</f>
        <v>5022</v>
      </c>
      <c r="Z86" s="110">
        <f>(D86+F86+H86+J86+L86+N86+P86+R86+T86+V86+X86)/Y86</f>
        <v>840.36422142970935</v>
      </c>
    </row>
    <row r="87" spans="1:26" ht="15.75">
      <c r="A87" s="563">
        <v>26</v>
      </c>
      <c r="B87" s="365" t="s">
        <v>55</v>
      </c>
      <c r="C87" s="81"/>
      <c r="D87" s="295"/>
      <c r="E87" s="295"/>
      <c r="F87" s="295"/>
      <c r="G87" s="295"/>
      <c r="H87" s="295"/>
      <c r="I87" s="86"/>
      <c r="J87" s="86"/>
      <c r="K87" s="86"/>
      <c r="L87" s="86"/>
      <c r="M87" s="86"/>
      <c r="N87" s="86"/>
      <c r="O87" s="86"/>
      <c r="P87" s="86"/>
      <c r="Q87" s="384"/>
      <c r="R87" s="384"/>
      <c r="S87" s="160"/>
      <c r="T87" s="161"/>
      <c r="U87" s="211"/>
      <c r="V87" s="211"/>
      <c r="W87" s="245"/>
      <c r="X87" s="246"/>
      <c r="Y87" s="160"/>
      <c r="Z87" s="87"/>
    </row>
    <row r="88" spans="1:26" ht="15.75">
      <c r="A88" s="563"/>
      <c r="B88" s="368" t="s">
        <v>12</v>
      </c>
      <c r="C88" s="81">
        <v>23653</v>
      </c>
      <c r="D88" s="295">
        <v>38593.65</v>
      </c>
      <c r="E88" s="295">
        <v>255</v>
      </c>
      <c r="F88" s="295">
        <v>437.12</v>
      </c>
      <c r="G88" s="295">
        <v>122</v>
      </c>
      <c r="H88" s="295">
        <v>199.96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197"/>
      <c r="T88" s="198"/>
      <c r="U88" s="232"/>
      <c r="V88" s="232"/>
      <c r="W88" s="285"/>
      <c r="X88" s="286"/>
      <c r="Y88" s="287">
        <f>C88+E88+G88+I88+K88+M88+O88+Q88+S88+U88+W88</f>
        <v>24030</v>
      </c>
      <c r="Z88" s="287">
        <f>IF(Y88=0,0,(D88+F88+H88+J88+L88+N88+P88+R88+T88+V88+X88)/Y88)</f>
        <v>1.6325730337078652</v>
      </c>
    </row>
    <row r="89" spans="1:26" ht="16.5" thickBot="1">
      <c r="A89" s="564"/>
      <c r="B89" s="369" t="s">
        <v>13</v>
      </c>
      <c r="C89" s="80">
        <v>85.61</v>
      </c>
      <c r="D89" s="80">
        <v>64967.540443400001</v>
      </c>
      <c r="E89" s="80">
        <v>4.66</v>
      </c>
      <c r="F89" s="80">
        <v>3577.6</v>
      </c>
      <c r="G89" s="80">
        <v>1.73</v>
      </c>
      <c r="H89" s="80">
        <v>1360.31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189"/>
      <c r="T89" s="190"/>
      <c r="U89" s="228"/>
      <c r="V89" s="228"/>
      <c r="W89" s="279"/>
      <c r="X89" s="280"/>
      <c r="Y89" s="234">
        <f>C89+E89+G89+I89+K89+M89+O89+Q89+S89+U89+W89</f>
        <v>92</v>
      </c>
      <c r="Z89" s="110">
        <f>IF(Y89=0,0,(D89+F89+H89+J89+L89+N89+P89+R89+T89+V89+X89)/Y89)</f>
        <v>759.84185264565212</v>
      </c>
    </row>
    <row r="90" spans="1:26" ht="15.75">
      <c r="A90" s="48"/>
      <c r="B90" s="49" t="s">
        <v>15</v>
      </c>
      <c r="C90" s="50">
        <f>C9+C12+C15+C18+C21+C24+C27+C30+C33+C36+C39+C42+C45+C48+C50+C58+C61+C64+C67+C70+C73+C76+C79+C82+C85</f>
        <v>2192718.0000000009</v>
      </c>
      <c r="D90" s="50">
        <f>D9+D12+D15+D18+D21+D24+D27+D30+D33+D36+D39+D42+D45+D48+D50+D58+D61+D64+D67+D70+D73+D76+D79+D82+D85</f>
        <v>5527602.8900000006</v>
      </c>
      <c r="E90" s="50">
        <f t="shared" ref="E90:N90" si="0">E9+E12+E15+E18+E21+E24+E27+E30+E33+E36+E39+E42+E45+E48+E50+E58+E61+E64+E67+E70+E73+E76+E79+E82+E85</f>
        <v>2787150.9999999991</v>
      </c>
      <c r="F90" s="50">
        <f t="shared" si="0"/>
        <v>6592110.6799999997</v>
      </c>
      <c r="G90" s="50">
        <f t="shared" si="0"/>
        <v>902256.1582165719</v>
      </c>
      <c r="H90" s="50">
        <f t="shared" si="0"/>
        <v>3871629.4399999995</v>
      </c>
      <c r="I90" s="50">
        <f t="shared" si="0"/>
        <v>1675259.7518367153</v>
      </c>
      <c r="J90" s="50">
        <f t="shared" si="0"/>
        <v>4534425.7799999993</v>
      </c>
      <c r="K90" s="50">
        <f t="shared" si="0"/>
        <v>1302777.3380204889</v>
      </c>
      <c r="L90" s="50">
        <f t="shared" si="0"/>
        <v>3671703.3599999994</v>
      </c>
      <c r="M90" s="50">
        <f t="shared" si="0"/>
        <v>824949.99999999953</v>
      </c>
      <c r="N90" s="50">
        <f t="shared" si="0"/>
        <v>2847380.26</v>
      </c>
      <c r="O90" s="50">
        <f>O9+O12+O15+O18+O21+O24+O27+O30+O33+O36+O39+O42+O45+O48+O50+O58+O61+O64+O67+O70+O73+O76+O79+O82+O85</f>
        <v>2434330.0000000005</v>
      </c>
      <c r="P90" s="50">
        <f t="shared" ref="P90" si="1">P9+P12+P15+P18+P21+P24+P27+P30+P33+P36+P39+P42+P45+P48+P50+P58+P61+P64+P67+P70+P73+P76+P79+P82+P85</f>
        <v>4048794.33</v>
      </c>
      <c r="Q90" s="50">
        <f t="shared" ref="Q90:V90" si="2">Q9+Q12+Q15+Q18+Q21+Q24+Q27+Q30+Q33+Q36+Q39+Q42+Q45+Q48+Q50+Q58+Q61+Q64+Q67+Q70+Q73+Q76+Q79+Q82+Q85+Q88</f>
        <v>5686530</v>
      </c>
      <c r="R90" s="138">
        <f t="shared" si="2"/>
        <v>8781147.6799999997</v>
      </c>
      <c r="S90" s="199">
        <f t="shared" si="2"/>
        <v>5553771</v>
      </c>
      <c r="T90" s="200">
        <f t="shared" si="2"/>
        <v>9691589.910000002</v>
      </c>
      <c r="U90" s="199">
        <f t="shared" si="2"/>
        <v>6440929.0000000019</v>
      </c>
      <c r="V90" s="138">
        <f t="shared" si="2"/>
        <v>11539039.199999999</v>
      </c>
      <c r="W90" s="199">
        <f>W9+W12+W15+W18+W21+W24+W27+W30+W33+W36+W39+W42+W45+W48+W50+W58+W61+W64+W67+W70+W73+W76+W79+W82+W85+W88</f>
        <v>0</v>
      </c>
      <c r="X90" s="138">
        <f>X9+X12+X15+X18+X21+X24+X27+X30+X33+X36+X39+X42+X45+X48+X50+X58+X61+X64+X67+X70+X73+X76+X79+X82+X85+X88</f>
        <v>0</v>
      </c>
      <c r="Y90" s="199">
        <f>C90+E90+G90+I90+K90+M90+O90+Q90+S90+U90+W90</f>
        <v>29800672.248073779</v>
      </c>
      <c r="Z90" s="51">
        <f>(D90+F90+H90+J90+L90+N90+P90+R90+T90+V90+X90)/Y90</f>
        <v>2.0504713122352354</v>
      </c>
    </row>
    <row r="91" spans="1:26" ht="16.5" thickBot="1">
      <c r="A91" s="33"/>
      <c r="B91" s="7" t="s">
        <v>14</v>
      </c>
      <c r="C91" s="18">
        <f>C10+C13+C16+C19+C22+C25+C28+C31+C34+C37+C40+C43+C46+C49+C59+C62+C65+C68+C71+C74+C77+C80+C83+C86</f>
        <v>1981.92</v>
      </c>
      <c r="D91" s="18">
        <f>D10+D13+D16+D19+D22+D25+D28+D31+D34+D37+D40+D43+D46+D49+D59+D62+D65+D68+D71+D74+D77+D80+D83+D86</f>
        <v>1504035.35888</v>
      </c>
      <c r="E91" s="18">
        <f t="shared" ref="E91:P91" si="3">E10+E13+E16+E19+E22+E25+E28+E31+E34+E37+E40+E43+E46+E49+E59+E62+E65+E68+E71+E74+E77+E80+E83+E86</f>
        <v>3563.69</v>
      </c>
      <c r="F91" s="18">
        <f t="shared" si="3"/>
        <v>2735931.74</v>
      </c>
      <c r="G91" s="18">
        <f t="shared" si="3"/>
        <v>642.62</v>
      </c>
      <c r="H91" s="18">
        <f t="shared" si="3"/>
        <v>505297.39</v>
      </c>
      <c r="I91" s="18">
        <f t="shared" si="3"/>
        <v>2275.88</v>
      </c>
      <c r="J91" s="18">
        <f t="shared" si="3"/>
        <v>1901774.1800000002</v>
      </c>
      <c r="K91" s="18">
        <f t="shared" si="3"/>
        <v>1038.72</v>
      </c>
      <c r="L91" s="18">
        <f t="shared" si="3"/>
        <v>834187.17171839997</v>
      </c>
      <c r="M91" s="18">
        <f t="shared" si="3"/>
        <v>473.33000000000004</v>
      </c>
      <c r="N91" s="18">
        <f t="shared" si="3"/>
        <v>355180.82999999996</v>
      </c>
      <c r="O91" s="18">
        <f t="shared" si="3"/>
        <v>2024.78</v>
      </c>
      <c r="P91" s="18">
        <f t="shared" si="3"/>
        <v>1599642.19</v>
      </c>
      <c r="Q91" s="18">
        <f t="shared" ref="Q91:V91" si="4">Q10+Q13+Q16+Q19+Q22+Q25+Q28+Q31+Q34+Q37+Q40+Q43+Q46+Q49+Q59+Q62+Q65+Q68+Q71+Q74+Q77+Q80+Q83+Q86+Q89</f>
        <v>7185.56</v>
      </c>
      <c r="R91" s="139">
        <f t="shared" si="4"/>
        <v>5588362.2261440009</v>
      </c>
      <c r="S91" s="201">
        <f t="shared" si="4"/>
        <v>8947.119999999999</v>
      </c>
      <c r="T91" s="202">
        <f t="shared" si="4"/>
        <v>7337609.96</v>
      </c>
      <c r="U91" s="201">
        <f t="shared" si="4"/>
        <v>14139.142</v>
      </c>
      <c r="V91" s="240">
        <f t="shared" si="4"/>
        <v>12197726.329999998</v>
      </c>
      <c r="W91" s="201">
        <f t="shared" ref="W91:X91" si="5">W10+W13+W16+W19+W22+W25+W28+W31+W34+W37+W40+W43+W46+W49+W59+W62+W65+W68+W71+W74+W77+W80+W83+W86+W89</f>
        <v>0</v>
      </c>
      <c r="X91" s="240">
        <f t="shared" si="5"/>
        <v>0</v>
      </c>
      <c r="Y91" s="236">
        <f>C91+E91+G91+I91+K91+M91+O91+Q91+S91+U91+W91</f>
        <v>42272.762000000002</v>
      </c>
      <c r="Z91" s="237">
        <f>(D91+F91+H91+J91+L91+N91+P91+R91+T91+V91+X91)/Y91</f>
        <v>817.54173944778904</v>
      </c>
    </row>
    <row r="93" spans="1:26">
      <c r="Y93" s="11"/>
      <c r="Z93" s="11"/>
    </row>
    <row r="94" spans="1:26">
      <c r="Y94" s="12"/>
      <c r="Z94" s="12"/>
    </row>
    <row r="95" spans="1:26">
      <c r="Y95" s="12"/>
      <c r="Z95" s="20"/>
    </row>
    <row r="96" spans="1:26">
      <c r="Y96" s="12"/>
    </row>
    <row r="97" spans="25:26">
      <c r="Y97" s="12"/>
      <c r="Z97" s="12"/>
    </row>
    <row r="98" spans="25:26">
      <c r="Y98" s="12"/>
      <c r="Z98" s="8"/>
    </row>
    <row r="99" spans="25:26">
      <c r="Y99" s="12"/>
    </row>
  </sheetData>
  <mergeCells count="42">
    <mergeCell ref="Q3:R3"/>
    <mergeCell ref="S3:T3"/>
    <mergeCell ref="Y3:Z3"/>
    <mergeCell ref="U3:V3"/>
    <mergeCell ref="A1:Z1"/>
    <mergeCell ref="A3:A6"/>
    <mergeCell ref="B3:B6"/>
    <mergeCell ref="C3:D3"/>
    <mergeCell ref="E3:F3"/>
    <mergeCell ref="G3:H3"/>
    <mergeCell ref="I3:J3"/>
    <mergeCell ref="K3:L3"/>
    <mergeCell ref="M3:N3"/>
    <mergeCell ref="O3:P3"/>
    <mergeCell ref="W3:X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1:A53"/>
    <mergeCell ref="A54:A56"/>
    <mergeCell ref="A57:A59"/>
    <mergeCell ref="A60:A62"/>
    <mergeCell ref="A63:A65"/>
    <mergeCell ref="A66:A68"/>
    <mergeCell ref="A84:A86"/>
    <mergeCell ref="A87:A89"/>
    <mergeCell ref="A69:A71"/>
    <mergeCell ref="A72:A74"/>
    <mergeCell ref="A75:A77"/>
    <mergeCell ref="A78:A80"/>
    <mergeCell ref="A81:A8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Z99"/>
  <sheetViews>
    <sheetView workbookViewId="0">
      <selection sqref="A1:AB1"/>
    </sheetView>
  </sheetViews>
  <sheetFormatPr defaultRowHeight="15"/>
  <cols>
    <col min="1" max="1" width="7.42578125" customWidth="1"/>
    <col min="2" max="2" width="51.42578125" customWidth="1"/>
    <col min="3" max="16" width="12.5703125" hidden="1" customWidth="1"/>
    <col min="17" max="17" width="11.28515625" hidden="1" customWidth="1"/>
    <col min="18" max="20" width="13.42578125" hidden="1" customWidth="1"/>
    <col min="21" max="21" width="15.7109375" hidden="1" customWidth="1"/>
    <col min="22" max="22" width="13.140625" hidden="1" customWidth="1"/>
    <col min="23" max="24" width="13.42578125" hidden="1" customWidth="1"/>
    <col min="25" max="25" width="15.28515625" customWidth="1"/>
    <col min="26" max="26" width="15" customWidth="1"/>
  </cols>
  <sheetData>
    <row r="1" spans="1:26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</row>
    <row r="2" spans="1:26" ht="15.75" thickBot="1">
      <c r="Y2" s="11"/>
    </row>
    <row r="3" spans="1:26" ht="16.5" thickBot="1">
      <c r="A3" s="547" t="s">
        <v>0</v>
      </c>
      <c r="B3" s="547" t="s">
        <v>1</v>
      </c>
      <c r="C3" s="561" t="s">
        <v>60</v>
      </c>
      <c r="D3" s="562"/>
      <c r="E3" s="545">
        <v>43497</v>
      </c>
      <c r="F3" s="546"/>
      <c r="G3" s="545">
        <v>43525</v>
      </c>
      <c r="H3" s="546"/>
      <c r="I3" s="545">
        <v>43556</v>
      </c>
      <c r="J3" s="546"/>
      <c r="K3" s="545">
        <v>43586</v>
      </c>
      <c r="L3" s="546"/>
      <c r="M3" s="545">
        <v>43617</v>
      </c>
      <c r="N3" s="546"/>
      <c r="O3" s="545">
        <v>43647</v>
      </c>
      <c r="P3" s="546"/>
      <c r="Q3" s="545">
        <v>43678</v>
      </c>
      <c r="R3" s="550"/>
      <c r="S3" s="545">
        <v>43709</v>
      </c>
      <c r="T3" s="546"/>
      <c r="U3" s="545">
        <v>43739</v>
      </c>
      <c r="V3" s="550"/>
      <c r="W3" s="545">
        <v>43770</v>
      </c>
      <c r="X3" s="546"/>
      <c r="Y3" s="545" t="s">
        <v>70</v>
      </c>
      <c r="Z3" s="546"/>
    </row>
    <row r="4" spans="1:26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06"/>
      <c r="U4" s="208"/>
      <c r="V4" s="208"/>
      <c r="W4" s="89"/>
      <c r="X4" s="241"/>
      <c r="Y4" s="1" t="s">
        <v>2</v>
      </c>
      <c r="Z4" s="4" t="s">
        <v>3</v>
      </c>
    </row>
    <row r="5" spans="1:26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206"/>
      <c r="U5" s="208"/>
      <c r="V5" s="208"/>
      <c r="W5" s="89"/>
      <c r="X5" s="241"/>
      <c r="Y5" s="2" t="s">
        <v>4</v>
      </c>
      <c r="Z5" s="5"/>
    </row>
    <row r="6" spans="1:26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207"/>
      <c r="U6" s="209"/>
      <c r="V6" s="209"/>
      <c r="W6" s="90"/>
      <c r="X6" s="242"/>
      <c r="Y6" s="3" t="s">
        <v>5</v>
      </c>
      <c r="Z6" s="6" t="s">
        <v>6</v>
      </c>
    </row>
    <row r="7" spans="1:26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13"/>
      <c r="S7" s="158"/>
      <c r="T7" s="159"/>
      <c r="U7" s="210"/>
      <c r="V7" s="210"/>
      <c r="W7" s="243"/>
      <c r="X7" s="244"/>
      <c r="Y7" s="3"/>
      <c r="Z7" s="44"/>
    </row>
    <row r="8" spans="1:26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160"/>
      <c r="T8" s="161"/>
      <c r="U8" s="211"/>
      <c r="V8" s="211"/>
      <c r="W8" s="245"/>
      <c r="X8" s="246"/>
      <c r="Y8" s="233" t="s">
        <v>10</v>
      </c>
      <c r="Z8" s="87" t="s">
        <v>10</v>
      </c>
    </row>
    <row r="9" spans="1:26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390">
        <v>254670.99999999965</v>
      </c>
      <c r="R9" s="382">
        <v>363705.84</v>
      </c>
      <c r="S9" s="205">
        <v>373540</v>
      </c>
      <c r="T9" s="382">
        <v>538293.55000000005</v>
      </c>
      <c r="U9" s="238">
        <v>224204</v>
      </c>
      <c r="V9" s="212">
        <v>315697.17</v>
      </c>
      <c r="W9" s="247">
        <v>312556.00000000012</v>
      </c>
      <c r="X9" s="248">
        <v>454050.1</v>
      </c>
      <c r="Y9" s="170">
        <f>C9+E9+G9+I9+K9+M9+O9+Q9+S9+U9+W9</f>
        <v>1164970.9999999998</v>
      </c>
      <c r="Z9" s="62">
        <f>(D9+F9+H9+J9+L9+N9+P9+R9+T9+V9+X9)/Y9</f>
        <v>1.4350113951334416</v>
      </c>
    </row>
    <row r="10" spans="1:26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383">
        <v>364.24</v>
      </c>
      <c r="R10" s="383">
        <v>283042.307936</v>
      </c>
      <c r="S10" s="163">
        <v>578.84</v>
      </c>
      <c r="T10" s="383">
        <v>475416.36</v>
      </c>
      <c r="U10" s="213">
        <v>293.58999999999997</v>
      </c>
      <c r="V10" s="213">
        <v>253163.58</v>
      </c>
      <c r="W10" s="249">
        <v>345.66</v>
      </c>
      <c r="X10" s="250">
        <v>286474.26</v>
      </c>
      <c r="Y10" s="234">
        <f>C10+E10+G10+I10+K10+M10+O10+Q10+S10+U10+W10</f>
        <v>1582.3300000000002</v>
      </c>
      <c r="Z10" s="110">
        <f>(D10+F10+H10+J10+L10+N10+P10+R10+T10+V10+X10)/Y10</f>
        <v>820.37028175917783</v>
      </c>
    </row>
    <row r="11" spans="1:26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384"/>
      <c r="R11" s="384"/>
      <c r="S11" s="160"/>
      <c r="T11" s="161"/>
      <c r="U11" s="211"/>
      <c r="V11" s="211"/>
      <c r="W11" s="245"/>
      <c r="X11" s="246"/>
      <c r="Y11" s="233"/>
      <c r="Z11" s="87"/>
    </row>
    <row r="12" spans="1:26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>
        <v>16281.999999999998</v>
      </c>
      <c r="P12" s="47">
        <v>27300.19</v>
      </c>
      <c r="Q12" s="47">
        <v>348568.99999999959</v>
      </c>
      <c r="R12" s="381">
        <v>514676.07</v>
      </c>
      <c r="S12" s="165">
        <v>188431.99999999985</v>
      </c>
      <c r="T12" s="392">
        <v>268624.89</v>
      </c>
      <c r="U12" s="214">
        <v>168710</v>
      </c>
      <c r="V12" s="214">
        <v>237010.56</v>
      </c>
      <c r="W12" s="251">
        <v>193235</v>
      </c>
      <c r="X12" s="252">
        <v>275004.32</v>
      </c>
      <c r="Y12" s="170">
        <f>C12+E12+G12+I12+K12+M12+O12+Q12+S12+U12+W12</f>
        <v>915227.99999999942</v>
      </c>
      <c r="Z12" s="62">
        <f>(D12+F12+H12+J12+L12+N12+P12+R12+T12+V12+X12)/Y12</f>
        <v>1.4451219040501393</v>
      </c>
    </row>
    <row r="13" spans="1:26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>
        <v>42.81</v>
      </c>
      <c r="P13" s="85">
        <v>33821.300000000003</v>
      </c>
      <c r="Q13" s="383">
        <v>478.07</v>
      </c>
      <c r="R13" s="383">
        <v>371496.91454800003</v>
      </c>
      <c r="S13" s="163">
        <v>325.24</v>
      </c>
      <c r="T13" s="383">
        <v>267128.08</v>
      </c>
      <c r="U13" s="213">
        <v>252.03</v>
      </c>
      <c r="V13" s="213">
        <v>217326.26</v>
      </c>
      <c r="W13" s="249">
        <v>248.05</v>
      </c>
      <c r="X13" s="250">
        <v>205577.56</v>
      </c>
      <c r="Y13" s="234">
        <f>C13+E13+G13+I13+K13+M13+O13+Q13+S13+U13+W13</f>
        <v>1346.2</v>
      </c>
      <c r="Z13" s="110">
        <f>(D13+F13+H13+J13+L13+N13+P13+R13+T13+V13+X13)/Y13</f>
        <v>813.66075958104295</v>
      </c>
    </row>
    <row r="14" spans="1:26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384"/>
      <c r="R14" s="384"/>
      <c r="S14" s="160"/>
      <c r="T14" s="161"/>
      <c r="U14" s="211"/>
      <c r="V14" s="211"/>
      <c r="W14" s="245"/>
      <c r="X14" s="246"/>
      <c r="Y14" s="233"/>
      <c r="Z14" s="87"/>
    </row>
    <row r="15" spans="1:26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>
        <v>8320</v>
      </c>
      <c r="R15" s="381">
        <v>11565.22</v>
      </c>
      <c r="S15" s="165">
        <v>0</v>
      </c>
      <c r="T15" s="166">
        <v>0</v>
      </c>
      <c r="U15" s="214">
        <v>7942</v>
      </c>
      <c r="V15" s="214">
        <v>11837.39</v>
      </c>
      <c r="W15" s="251">
        <v>98541</v>
      </c>
      <c r="X15" s="252">
        <v>141285.57999999999</v>
      </c>
      <c r="Y15" s="170">
        <f>C15+E15+G15+I15+K15+M15+O15+Q15+S15+U15+W15</f>
        <v>114803</v>
      </c>
      <c r="Z15" s="62">
        <f>(D15+F15+H15+J15+L15+N15+P15+R15+T15+V15+X15)/Y15</f>
        <v>1.4345286273006803</v>
      </c>
    </row>
    <row r="16" spans="1:26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383">
        <v>5.41</v>
      </c>
      <c r="R16" s="383">
        <v>4203.9833239999998</v>
      </c>
      <c r="S16" s="163">
        <v>0</v>
      </c>
      <c r="T16" s="164">
        <v>0</v>
      </c>
      <c r="U16" s="213">
        <v>20.22</v>
      </c>
      <c r="V16" s="213">
        <v>17435.77</v>
      </c>
      <c r="W16" s="249">
        <v>83.2</v>
      </c>
      <c r="X16" s="250">
        <v>68954.05</v>
      </c>
      <c r="Y16" s="234">
        <f>C16+E16+G16+I16+K16+M16+O16+Q16+S16+U16+W16</f>
        <v>108.83</v>
      </c>
      <c r="Z16" s="110">
        <f>IF(Y16=0,0,(D16+F16+H16+J16+L16+N16+P16+R16+T16+V16+X16)/Y16)</f>
        <v>832.43410203069016</v>
      </c>
    </row>
    <row r="17" spans="1:26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384"/>
      <c r="R17" s="384"/>
      <c r="S17" s="167"/>
      <c r="T17" s="41"/>
      <c r="U17" s="215"/>
      <c r="V17" s="215"/>
      <c r="W17" s="253"/>
      <c r="X17" s="254"/>
      <c r="Y17" s="167"/>
      <c r="Z17" s="41"/>
    </row>
    <row r="18" spans="1:26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>
        <v>32215.999999999996</v>
      </c>
      <c r="R18" s="381">
        <v>50526.61</v>
      </c>
      <c r="S18" s="165">
        <v>117464</v>
      </c>
      <c r="T18" s="381">
        <v>174422.29</v>
      </c>
      <c r="U18" s="214">
        <v>104454</v>
      </c>
      <c r="V18" s="214">
        <v>150356.31</v>
      </c>
      <c r="W18" s="251">
        <v>80309.000000000029</v>
      </c>
      <c r="X18" s="252">
        <v>109624.19</v>
      </c>
      <c r="Y18" s="170">
        <f>C18+E18+G18+I18+K18+M18+O18+Q18+S18+U18+W18</f>
        <v>334443</v>
      </c>
      <c r="Z18" s="62">
        <f>(D18+F18+H18+J18+L18+N18+P18+R18+T18+V18+X18)/Y18</f>
        <v>1.4499612789025336</v>
      </c>
    </row>
    <row r="19" spans="1:26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385">
        <v>69.64</v>
      </c>
      <c r="R19" s="385">
        <v>54115.600495999999</v>
      </c>
      <c r="S19" s="163">
        <v>192.36</v>
      </c>
      <c r="T19" s="385">
        <v>157990.28</v>
      </c>
      <c r="U19" s="213">
        <v>172.26</v>
      </c>
      <c r="V19" s="213">
        <v>148540.34</v>
      </c>
      <c r="W19" s="249">
        <v>152.37</v>
      </c>
      <c r="X19" s="250">
        <v>126280.4</v>
      </c>
      <c r="Y19" s="234">
        <f>C19+E19+G19+I19+K19+M19+O19+Q19+S19+U19+W19</f>
        <v>586.63</v>
      </c>
      <c r="Z19" s="110">
        <f>(D19+F19+H19+J19+L19+N19+P19+R19+T19+V19+X19)/Y19</f>
        <v>830.04043519083586</v>
      </c>
    </row>
    <row r="20" spans="1:26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384"/>
      <c r="R20" s="384"/>
      <c r="S20" s="167"/>
      <c r="T20" s="41"/>
      <c r="U20" s="215"/>
      <c r="V20" s="215"/>
      <c r="W20" s="253"/>
      <c r="X20" s="254"/>
      <c r="Y20" s="167"/>
      <c r="Z20" s="41"/>
    </row>
    <row r="21" spans="1:26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47"/>
      <c r="L21" s="47"/>
      <c r="M21" s="47"/>
      <c r="N21" s="47"/>
      <c r="O21" s="47"/>
      <c r="P21" s="47"/>
      <c r="Q21" s="47">
        <v>104977.00000000017</v>
      </c>
      <c r="R21" s="381">
        <v>152483.29</v>
      </c>
      <c r="S21" s="165">
        <v>16837.000000000029</v>
      </c>
      <c r="T21" s="381">
        <v>25252.13</v>
      </c>
      <c r="U21" s="214">
        <v>4</v>
      </c>
      <c r="V21" s="396">
        <v>3.62</v>
      </c>
      <c r="W21" s="251">
        <v>50945.000000000029</v>
      </c>
      <c r="X21" s="252">
        <v>76194.87</v>
      </c>
      <c r="Y21" s="170">
        <f>C21+E21+G21+I21+K21+M21+O21+Q21+S21+U21+W21</f>
        <v>189026.0000000002</v>
      </c>
      <c r="Z21" s="62">
        <f>(D21+F21+H21+J21+L21+N21+P21+R21+T21+V21+X21)/Y21</f>
        <v>1.4804508374509311</v>
      </c>
    </row>
    <row r="22" spans="1:26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54"/>
      <c r="L22" s="54"/>
      <c r="M22" s="54"/>
      <c r="N22" s="54"/>
      <c r="O22" s="54"/>
      <c r="P22" s="54"/>
      <c r="Q22" s="385">
        <v>149.04</v>
      </c>
      <c r="R22" s="385">
        <v>115815.466656</v>
      </c>
      <c r="S22" s="163">
        <v>34.479999999999997</v>
      </c>
      <c r="T22" s="385">
        <v>28319.32</v>
      </c>
      <c r="U22" s="213"/>
      <c r="V22" s="213"/>
      <c r="W22" s="249">
        <v>108.53</v>
      </c>
      <c r="X22" s="250">
        <v>89946.92</v>
      </c>
      <c r="Y22" s="234">
        <f>C22+E22+G22+I22+K22+M22+O22+Q22+S22+U22+W22</f>
        <v>294.03999999999996</v>
      </c>
      <c r="Z22" s="110">
        <f>(D22+F22+H22+J22+L22+N22+P22+R22+T22+V22+X22)/Y22</f>
        <v>801.22390374098768</v>
      </c>
    </row>
    <row r="23" spans="1:26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384"/>
      <c r="R23" s="384"/>
      <c r="S23" s="167"/>
      <c r="T23" s="41"/>
      <c r="U23" s="215"/>
      <c r="V23" s="215"/>
      <c r="W23" s="253"/>
      <c r="X23" s="254"/>
      <c r="Y23" s="167"/>
      <c r="Z23" s="41"/>
    </row>
    <row r="24" spans="1:26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>
        <v>597992</v>
      </c>
      <c r="R24" s="381">
        <v>887934.4</v>
      </c>
      <c r="S24" s="165">
        <v>909523.99999999988</v>
      </c>
      <c r="T24" s="381">
        <v>1307613.56</v>
      </c>
      <c r="U24" s="214">
        <v>676459</v>
      </c>
      <c r="V24" s="214">
        <v>953868.07</v>
      </c>
      <c r="W24" s="251">
        <v>512833.99999999994</v>
      </c>
      <c r="X24" s="252">
        <v>707664.76</v>
      </c>
      <c r="Y24" s="170">
        <f>C24+E24+G24+I24+K24+M24+O24+Q24+S24+U24+W24</f>
        <v>2696809</v>
      </c>
      <c r="Z24" s="62">
        <f>(D24+F24+H24+J24+L24+N24+P24+R24+T24+V24+X24)/Y24</f>
        <v>1.430238771080933</v>
      </c>
    </row>
    <row r="25" spans="1:26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85">
        <v>954.83</v>
      </c>
      <c r="R25" s="385">
        <v>741975.85901200003</v>
      </c>
      <c r="S25" s="163">
        <v>1118.54</v>
      </c>
      <c r="T25" s="385">
        <v>918686.03</v>
      </c>
      <c r="U25" s="213">
        <v>771.47</v>
      </c>
      <c r="V25" s="213">
        <v>665241</v>
      </c>
      <c r="W25" s="249">
        <v>520.25</v>
      </c>
      <c r="X25" s="250">
        <v>431170.03</v>
      </c>
      <c r="Y25" s="234">
        <f>C25+E25+G25+I25+K25+M25+O25+Q25+S25+U25+W25</f>
        <v>3365.09</v>
      </c>
      <c r="Z25" s="110">
        <f>(D25+F25+H25+J25+L25+N25+P25+R25+T25+V25+X25)/Y25</f>
        <v>819.31624979183312</v>
      </c>
    </row>
    <row r="26" spans="1:26" ht="15.75">
      <c r="A26" s="555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386"/>
      <c r="R26" s="386"/>
      <c r="S26" s="168"/>
      <c r="T26" s="169"/>
      <c r="U26" s="216"/>
      <c r="V26" s="216"/>
      <c r="W26" s="255"/>
      <c r="X26" s="256"/>
      <c r="Y26" s="170"/>
      <c r="Z26" s="60"/>
    </row>
    <row r="27" spans="1:26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>
        <v>42413</v>
      </c>
      <c r="J27" s="61">
        <v>64215.83</v>
      </c>
      <c r="K27" s="61"/>
      <c r="L27" s="61"/>
      <c r="M27" s="61"/>
      <c r="N27" s="61"/>
      <c r="O27" s="61">
        <v>18001.000000000004</v>
      </c>
      <c r="P27" s="61">
        <v>30876.58</v>
      </c>
      <c r="Q27" s="61">
        <v>229387</v>
      </c>
      <c r="R27" s="357">
        <v>318224</v>
      </c>
      <c r="S27" s="170">
        <v>172961.00000000009</v>
      </c>
      <c r="T27" s="357">
        <v>249399.38</v>
      </c>
      <c r="U27" s="217">
        <v>141535</v>
      </c>
      <c r="V27" s="217">
        <v>198843.94</v>
      </c>
      <c r="W27" s="257">
        <v>116137.99999999972</v>
      </c>
      <c r="X27" s="258">
        <v>165397.93</v>
      </c>
      <c r="Y27" s="170">
        <f>C27+E27+G27+I27+K27+M27+O27+Q27+S27+U27+W27</f>
        <v>1362155.9999999998</v>
      </c>
      <c r="Z27" s="62">
        <f>(D27+F27+H27+J27+L27+N27+P27+R27+T27+V27+X27)/Y27</f>
        <v>1.4602633031752603</v>
      </c>
    </row>
    <row r="28" spans="1:26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>
        <v>69.959999999999994</v>
      </c>
      <c r="J28" s="88">
        <v>58460.08</v>
      </c>
      <c r="K28" s="88"/>
      <c r="L28" s="88"/>
      <c r="M28" s="88"/>
      <c r="N28" s="88"/>
      <c r="O28" s="88">
        <v>42.21</v>
      </c>
      <c r="P28" s="88">
        <v>33347.279999999999</v>
      </c>
      <c r="Q28" s="63">
        <v>254.15</v>
      </c>
      <c r="R28" s="63">
        <v>197493.96706</v>
      </c>
      <c r="S28" s="172">
        <v>183.72</v>
      </c>
      <c r="T28" s="63">
        <v>150894.01999999999</v>
      </c>
      <c r="U28" s="218">
        <v>187.84</v>
      </c>
      <c r="V28" s="218">
        <v>161975.01999999999</v>
      </c>
      <c r="W28" s="259">
        <v>143.91999999999999</v>
      </c>
      <c r="X28" s="260">
        <v>119277.25</v>
      </c>
      <c r="Y28" s="234">
        <f>C28+E28+G28+I28+K28+M28+O28+Q28+S28+U28+W28</f>
        <v>1681.44</v>
      </c>
      <c r="Z28" s="110">
        <f>(D28+F28+H28+J28+L28+N28+P28+R28+T28+V28+X28)/Y28</f>
        <v>794.90103545770296</v>
      </c>
    </row>
    <row r="29" spans="1:26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174"/>
      <c r="T29" s="175"/>
      <c r="U29" s="219"/>
      <c r="V29" s="219"/>
      <c r="W29" s="261"/>
      <c r="X29" s="262"/>
      <c r="Y29" s="174"/>
      <c r="Z29" s="58"/>
    </row>
    <row r="30" spans="1:26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>
        <v>4865</v>
      </c>
      <c r="P30" s="47">
        <v>8501.0499999999993</v>
      </c>
      <c r="Q30" s="47">
        <v>56619</v>
      </c>
      <c r="R30" s="381">
        <v>78121.2</v>
      </c>
      <c r="S30" s="165">
        <v>12942.999999999998</v>
      </c>
      <c r="T30" s="381">
        <v>17771.39</v>
      </c>
      <c r="U30" s="217">
        <v>2957</v>
      </c>
      <c r="V30" s="217">
        <v>4299.83</v>
      </c>
      <c r="W30" s="257">
        <v>101295.0000000001</v>
      </c>
      <c r="X30" s="258">
        <v>128692.26</v>
      </c>
      <c r="Y30" s="170">
        <f>C30+E30+G30+I30+K30+M30+O30+Q30+S30+U30+W30</f>
        <v>178679.00000000012</v>
      </c>
      <c r="Z30" s="62">
        <f>(D30+F30+H30+J30+L30+N30+P30+R30+T30+V30+X30)/Y30</f>
        <v>1.3285597635984074</v>
      </c>
    </row>
    <row r="31" spans="1:26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85">
        <v>51.74</v>
      </c>
      <c r="R31" s="385">
        <v>40205.932936000005</v>
      </c>
      <c r="S31" s="163">
        <v>8.09</v>
      </c>
      <c r="T31" s="385">
        <v>6644.53</v>
      </c>
      <c r="U31" s="218">
        <v>0.35</v>
      </c>
      <c r="V31" s="218">
        <v>301.81</v>
      </c>
      <c r="W31" s="259">
        <v>201.05</v>
      </c>
      <c r="X31" s="260">
        <v>166625.15</v>
      </c>
      <c r="Y31" s="234">
        <f>C31+E31+G31+I31+K31+M31+O31+Q31+S31+U31+W31</f>
        <v>261.23</v>
      </c>
      <c r="Z31" s="110">
        <f>(D31+F31+H31+J31+L31+N31+P31+R31+T31+V31+X31)/Y31</f>
        <v>818.34943511847791</v>
      </c>
    </row>
    <row r="32" spans="1:26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57"/>
      <c r="R32" s="57"/>
      <c r="S32" s="176"/>
      <c r="T32" s="65"/>
      <c r="U32" s="220"/>
      <c r="V32" s="220"/>
      <c r="W32" s="263"/>
      <c r="X32" s="264"/>
      <c r="Y32" s="176"/>
      <c r="Z32" s="65"/>
    </row>
    <row r="33" spans="1:26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>
        <v>553603</v>
      </c>
      <c r="R33" s="381">
        <v>790838.49</v>
      </c>
      <c r="S33" s="165">
        <v>552732.00000000023</v>
      </c>
      <c r="T33" s="381">
        <v>807121.38</v>
      </c>
      <c r="U33" s="214">
        <v>622312</v>
      </c>
      <c r="V33" s="214">
        <v>870994.1</v>
      </c>
      <c r="W33" s="251">
        <v>587692.99999999988</v>
      </c>
      <c r="X33" s="252">
        <v>824744.85</v>
      </c>
      <c r="Y33" s="170">
        <f>C33+E33+G33+I33+K33+M33+O33+Q33+S33+U33+W33</f>
        <v>2316340</v>
      </c>
      <c r="Z33" s="62">
        <f>(D33+F33+H33+J33+L33+N33+P33+R33+T33+V33+X33)/Y33</f>
        <v>1.4219410017527652</v>
      </c>
    </row>
    <row r="34" spans="1:26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85">
        <v>751.28</v>
      </c>
      <c r="R34" s="385">
        <v>583801.95779200003</v>
      </c>
      <c r="S34" s="163">
        <v>762.85</v>
      </c>
      <c r="T34" s="385">
        <v>626548.56999999995</v>
      </c>
      <c r="U34" s="213">
        <v>753.72</v>
      </c>
      <c r="V34" s="213">
        <v>649935.12</v>
      </c>
      <c r="W34" s="249">
        <v>739.01</v>
      </c>
      <c r="X34" s="250">
        <v>612472.78</v>
      </c>
      <c r="Y34" s="234">
        <f>C34+E34+G34+I34+K34+M34+O34+Q34+S34+U34+W34</f>
        <v>3006.8600000000006</v>
      </c>
      <c r="Z34" s="110">
        <f>(D34+F34+H34+J34+L34+N34+P34+R34+T34+V34+X34)/Y34</f>
        <v>822.37231789707505</v>
      </c>
    </row>
    <row r="35" spans="1:26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174"/>
      <c r="T35" s="175"/>
      <c r="U35" s="219"/>
      <c r="V35" s="219"/>
      <c r="W35" s="261"/>
      <c r="X35" s="262"/>
      <c r="Y35" s="174"/>
      <c r="Z35" s="58"/>
    </row>
    <row r="36" spans="1:26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>
        <v>28922</v>
      </c>
      <c r="P36" s="47">
        <v>43227.98</v>
      </c>
      <c r="Q36" s="47">
        <v>1159053</v>
      </c>
      <c r="R36" s="381">
        <v>1670230.14</v>
      </c>
      <c r="S36" s="165">
        <v>459774.99999999983</v>
      </c>
      <c r="T36" s="381">
        <v>656425.37</v>
      </c>
      <c r="U36" s="214">
        <v>370351</v>
      </c>
      <c r="V36" s="214">
        <v>503788.47</v>
      </c>
      <c r="W36" s="251">
        <v>168372.00000000015</v>
      </c>
      <c r="X36" s="252">
        <v>227256.74</v>
      </c>
      <c r="Y36" s="170">
        <f>C36+E36+G36+I36+K36+M36+O36+Q36+S36+U36+W36</f>
        <v>2186473</v>
      </c>
      <c r="Z36" s="62">
        <f>(D36+F36+H36+J36+L36+N36+P36+R36+T36+V36+X36)/Y36</f>
        <v>1.4182332459627904</v>
      </c>
    </row>
    <row r="37" spans="1:26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>
        <v>63.23</v>
      </c>
      <c r="P37" s="54">
        <v>49953.760000000002</v>
      </c>
      <c r="Q37" s="385">
        <v>1487.52</v>
      </c>
      <c r="R37" s="385">
        <v>1155916.686528</v>
      </c>
      <c r="S37" s="163">
        <v>539.58000000000004</v>
      </c>
      <c r="T37" s="385">
        <v>443171.1</v>
      </c>
      <c r="U37" s="213">
        <v>309.75</v>
      </c>
      <c r="V37" s="213">
        <v>267098.40000000002</v>
      </c>
      <c r="W37" s="249">
        <v>114.37</v>
      </c>
      <c r="X37" s="250">
        <v>94786.96</v>
      </c>
      <c r="Y37" s="234">
        <f>C37+E37+G37+I37+K37+M37+O37+Q37+S37+U37+W37</f>
        <v>2514.4499999999998</v>
      </c>
      <c r="Z37" s="110">
        <f>(D37+F37+H37+J37+L37+N37+P37+R37+T37+V37+X37)/Y37</f>
        <v>799.74821791167051</v>
      </c>
    </row>
    <row r="38" spans="1:26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174"/>
      <c r="T38" s="175"/>
      <c r="U38" s="219"/>
      <c r="V38" s="219"/>
      <c r="W38" s="261"/>
      <c r="X38" s="262"/>
      <c r="Y38" s="174"/>
      <c r="Z38" s="58"/>
    </row>
    <row r="39" spans="1:26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>
        <v>236829</v>
      </c>
      <c r="R39" s="381">
        <v>340960.34</v>
      </c>
      <c r="S39" s="165">
        <v>495646.99999999965</v>
      </c>
      <c r="T39" s="381">
        <v>705494.03</v>
      </c>
      <c r="U39" s="214">
        <v>577841</v>
      </c>
      <c r="V39" s="214">
        <v>808434.23</v>
      </c>
      <c r="W39" s="251">
        <v>238754</v>
      </c>
      <c r="X39" s="252">
        <v>326431.63</v>
      </c>
      <c r="Y39" s="170">
        <f>C39+E39+G39+I39+K39+M39+O39+Q39+S39+U39+W39</f>
        <v>1549070.9999999995</v>
      </c>
      <c r="Z39" s="62">
        <f>(D39+F39+H39+J39+L39+N39+P39+R39+T39+V39+X39)/Y39</f>
        <v>1.4081473541238592</v>
      </c>
    </row>
    <row r="40" spans="1:26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85">
        <v>321.08</v>
      </c>
      <c r="R40" s="385">
        <v>249503.690512</v>
      </c>
      <c r="S40" s="163">
        <v>676.67</v>
      </c>
      <c r="T40" s="385">
        <v>555766.68999999994</v>
      </c>
      <c r="U40" s="213">
        <v>767.67</v>
      </c>
      <c r="V40" s="213">
        <v>661964.25</v>
      </c>
      <c r="W40" s="249">
        <v>289.49</v>
      </c>
      <c r="X40" s="250">
        <v>239921.98</v>
      </c>
      <c r="Y40" s="234">
        <f>C40+E40+G40+I40+K40+M40+O40+Q40+S40+U40+W40</f>
        <v>2054.91</v>
      </c>
      <c r="Z40" s="110">
        <f>(D40+F40+H40+J40+L40+N40+P40+R40+T40+V40+X40)/Y40</f>
        <v>830.76952786837387</v>
      </c>
    </row>
    <row r="41" spans="1:26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174"/>
      <c r="T41" s="175"/>
      <c r="U41" s="219"/>
      <c r="V41" s="219"/>
      <c r="W41" s="261"/>
      <c r="X41" s="262"/>
      <c r="Y41" s="174"/>
      <c r="Z41" s="58"/>
    </row>
    <row r="42" spans="1:26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>
        <v>399.00000000000017</v>
      </c>
      <c r="P42" s="381">
        <v>642.59</v>
      </c>
      <c r="Q42" s="47">
        <v>23109.000000000004</v>
      </c>
      <c r="R42" s="381">
        <v>28479.759999999998</v>
      </c>
      <c r="S42" s="165">
        <v>39195.999999999978</v>
      </c>
      <c r="T42" s="381">
        <v>44028.08</v>
      </c>
      <c r="U42" s="214">
        <v>51275</v>
      </c>
      <c r="V42" s="214">
        <v>53734.66</v>
      </c>
      <c r="W42" s="251">
        <v>16701.999999999993</v>
      </c>
      <c r="X42" s="252">
        <v>18661.650000000001</v>
      </c>
      <c r="Y42" s="170">
        <f>C42+E42+G42+I42+K42+M42+O42+Q42+S42+U42+W42</f>
        <v>130680.99999999997</v>
      </c>
      <c r="Z42" s="62">
        <f>(D42+F42+H42+J42+L42+N42+P42+R42+T42+V42+X42)/Y42</f>
        <v>1.1137559400371899</v>
      </c>
    </row>
    <row r="43" spans="1:26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358">
        <v>0.88</v>
      </c>
      <c r="P43" s="54">
        <v>695.23</v>
      </c>
      <c r="Q43" s="385">
        <v>29.41</v>
      </c>
      <c r="R43" s="385">
        <v>22853.816923999999</v>
      </c>
      <c r="S43" s="163">
        <v>6.09</v>
      </c>
      <c r="T43" s="385">
        <v>5001.88</v>
      </c>
      <c r="U43" s="239">
        <v>6.64</v>
      </c>
      <c r="V43" s="221">
        <v>5725.69</v>
      </c>
      <c r="W43" s="249">
        <v>6.91</v>
      </c>
      <c r="X43" s="266">
        <v>5726.83</v>
      </c>
      <c r="Y43" s="234">
        <f>C43+E43+G43+I43+K43+M43+O43+Q43+S43+U43+W43</f>
        <v>49.929999999999993</v>
      </c>
      <c r="Z43" s="110">
        <f>(D43+F43+H43+J43+L43+N43+P43+R43+T43+V43+X43)/Y43</f>
        <v>801.19060532745868</v>
      </c>
    </row>
    <row r="44" spans="1:26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174"/>
      <c r="T44" s="175"/>
      <c r="U44" s="219"/>
      <c r="V44" s="219"/>
      <c r="W44" s="261"/>
      <c r="X44" s="262"/>
      <c r="Y44" s="174"/>
      <c r="Z44" s="58"/>
    </row>
    <row r="45" spans="1:26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47"/>
      <c r="L45" s="47"/>
      <c r="M45" s="47"/>
      <c r="N45" s="47"/>
      <c r="O45" s="47">
        <v>35825.999999999993</v>
      </c>
      <c r="P45" s="47">
        <v>55474.77</v>
      </c>
      <c r="Q45" s="47">
        <v>337043.00000000035</v>
      </c>
      <c r="R45" s="381">
        <v>516808.25</v>
      </c>
      <c r="S45" s="165">
        <v>258859.99999999985</v>
      </c>
      <c r="T45" s="381">
        <v>385196.62</v>
      </c>
      <c r="U45" s="214">
        <v>78545</v>
      </c>
      <c r="V45" s="214">
        <v>111118.39999999999</v>
      </c>
      <c r="W45" s="251"/>
      <c r="X45" s="252"/>
      <c r="Y45" s="170">
        <f>C45+E45+G45+I45+K45+M45+O45+Q45+S45+U45+W45</f>
        <v>710293.00000000023</v>
      </c>
      <c r="Z45" s="62">
        <f>(D45+F45+H45+J45+L45+N45+P45+R45+T45+V45+X45)/Y45</f>
        <v>1.5044908931947796</v>
      </c>
    </row>
    <row r="46" spans="1:26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>
        <v>59.5</v>
      </c>
      <c r="P46" s="54">
        <v>47006.94</v>
      </c>
      <c r="Q46" s="385">
        <v>590.87</v>
      </c>
      <c r="R46" s="385">
        <v>459151.132468</v>
      </c>
      <c r="S46" s="163">
        <v>456.51</v>
      </c>
      <c r="T46" s="385">
        <v>374943.55</v>
      </c>
      <c r="U46" s="213">
        <v>116.16</v>
      </c>
      <c r="V46" s="213">
        <v>100165.13</v>
      </c>
      <c r="W46" s="249"/>
      <c r="X46" s="250"/>
      <c r="Y46" s="234">
        <f>C46+E46+G46+I46+K46+M46+O46+Q46+S46+U46+W46</f>
        <v>1223.0400000000002</v>
      </c>
      <c r="Z46" s="110">
        <f>(D46+F46+H46+J46+L46+N46+P46+R46+T46+V46+X46)/Y46</f>
        <v>802.31779211473042</v>
      </c>
    </row>
    <row r="47" spans="1:26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174"/>
      <c r="T47" s="175"/>
      <c r="U47" s="219"/>
      <c r="V47" s="219"/>
      <c r="W47" s="261"/>
      <c r="X47" s="262"/>
      <c r="Y47" s="174"/>
      <c r="Z47" s="58"/>
    </row>
    <row r="48" spans="1:26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>
        <v>356122</v>
      </c>
      <c r="R48" s="381">
        <v>479856.59</v>
      </c>
      <c r="S48" s="165">
        <v>159689.99999999994</v>
      </c>
      <c r="T48" s="381">
        <v>245017.44</v>
      </c>
      <c r="U48" s="214">
        <v>17181</v>
      </c>
      <c r="V48" s="214">
        <f>22220.72-7527.79</f>
        <v>14692.93</v>
      </c>
      <c r="W48" s="251">
        <v>5589</v>
      </c>
      <c r="X48" s="252">
        <v>7277.9599999999991</v>
      </c>
      <c r="Y48" s="170">
        <f>C48+E48+G48+I48+K48+M48+O48+Q48+S48+U48+W48</f>
        <v>538582</v>
      </c>
      <c r="Z48" s="62">
        <f>(D48+F48+H48+J48+L48+N48+P48+R48+T48+V48+X48)/Y48</f>
        <v>1.3866874867708168</v>
      </c>
    </row>
    <row r="49" spans="1:26" ht="16.5" thickBot="1">
      <c r="A49" s="555"/>
      <c r="B49" s="338" t="s">
        <v>13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85">
        <v>357.6</v>
      </c>
      <c r="R49" s="385">
        <v>282515.65000000002</v>
      </c>
      <c r="S49" s="393">
        <v>141.46</v>
      </c>
      <c r="T49" s="385">
        <v>105292.09999999999</v>
      </c>
      <c r="U49" s="119">
        <v>24.271999999999998</v>
      </c>
      <c r="V49" s="399">
        <v>26429.600000000006</v>
      </c>
      <c r="W49" s="400">
        <v>8.6180000000000003</v>
      </c>
      <c r="X49" s="401">
        <v>8264.18</v>
      </c>
      <c r="Y49" s="321">
        <f>C49+E49+G49+I49+K49+M49+O49+Q49+S49+U49+W49</f>
        <v>531.95000000000016</v>
      </c>
      <c r="Z49" s="322">
        <f>(D49+F49+H49+J49+L49+N49+P49+R49+T49+V49+X49)/Y49</f>
        <v>794.25045586991234</v>
      </c>
    </row>
    <row r="50" spans="1:26" ht="16.5" thickBot="1">
      <c r="A50" s="359">
        <v>15</v>
      </c>
      <c r="B50" s="360" t="s">
        <v>7</v>
      </c>
      <c r="C50" s="66">
        <v>261229</v>
      </c>
      <c r="D50" s="66">
        <v>2486900.08</v>
      </c>
      <c r="E50" s="66">
        <v>261977</v>
      </c>
      <c r="F50" s="66">
        <v>2729800.34</v>
      </c>
      <c r="G50" s="66">
        <v>261281</v>
      </c>
      <c r="H50" s="66">
        <v>2926347.1999999997</v>
      </c>
      <c r="I50" s="66">
        <v>262998</v>
      </c>
      <c r="J50" s="66">
        <v>2577380.4</v>
      </c>
      <c r="K50" s="66">
        <v>209493</v>
      </c>
      <c r="L50" s="66">
        <v>2304423</v>
      </c>
      <c r="M50" s="66">
        <v>106189</v>
      </c>
      <c r="N50" s="66">
        <v>1896535.54</v>
      </c>
      <c r="O50" s="66">
        <v>158692</v>
      </c>
      <c r="P50" s="66">
        <v>977542.72</v>
      </c>
      <c r="Q50" s="66">
        <v>265334</v>
      </c>
      <c r="R50" s="387">
        <v>973775.78</v>
      </c>
      <c r="S50" s="178">
        <v>255957</v>
      </c>
      <c r="T50" s="179">
        <v>1978547.61</v>
      </c>
      <c r="U50" s="222">
        <v>308166</v>
      </c>
      <c r="V50" s="222">
        <v>2628655.98</v>
      </c>
      <c r="W50" s="267">
        <v>252265</v>
      </c>
      <c r="X50" s="268">
        <v>2810232.1</v>
      </c>
      <c r="Y50" s="178">
        <f>C50+E50+G50+I50+K50+M50+O50+Q50+S50+U50+W50</f>
        <v>2603581</v>
      </c>
      <c r="Z50" s="235">
        <f>(D50+F50+H50+J50+L50+N50+P50+R50+T50+V50+X50)/Y50</f>
        <v>9.329512217979774</v>
      </c>
    </row>
    <row r="51" spans="1:26" ht="16.5" thickBot="1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384"/>
      <c r="R51" s="384"/>
      <c r="S51" s="160"/>
      <c r="T51" s="161"/>
      <c r="U51" s="211"/>
      <c r="V51" s="211"/>
      <c r="W51" s="245"/>
      <c r="X51" s="246"/>
      <c r="Y51" s="160"/>
      <c r="Z51" s="87"/>
    </row>
    <row r="52" spans="1:26" ht="15.75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180"/>
      <c r="T52" s="181"/>
      <c r="U52" s="223"/>
      <c r="V52" s="223"/>
      <c r="W52" s="269"/>
      <c r="X52" s="270"/>
      <c r="Y52" s="233" t="s">
        <v>10</v>
      </c>
      <c r="Z52" s="87" t="s">
        <v>10</v>
      </c>
    </row>
    <row r="53" spans="1:26" ht="16.5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182"/>
      <c r="T53" s="183"/>
      <c r="U53" s="224"/>
      <c r="V53" s="224"/>
      <c r="W53" s="271"/>
      <c r="X53" s="272"/>
      <c r="Y53" s="182"/>
      <c r="Z53" s="70"/>
    </row>
    <row r="54" spans="1:26" ht="16.5" thickBot="1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388"/>
      <c r="R54" s="388"/>
      <c r="S54" s="184"/>
      <c r="T54" s="185"/>
      <c r="U54" s="225"/>
      <c r="V54" s="225"/>
      <c r="W54" s="273"/>
      <c r="X54" s="274"/>
      <c r="Y54" s="184"/>
      <c r="Z54" s="72"/>
    </row>
    <row r="55" spans="1:26" ht="15.75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357"/>
      <c r="R55" s="357"/>
      <c r="S55" s="170"/>
      <c r="T55" s="171"/>
      <c r="U55" s="217"/>
      <c r="V55" s="217"/>
      <c r="W55" s="257"/>
      <c r="X55" s="258"/>
      <c r="Y55" s="233" t="s">
        <v>10</v>
      </c>
      <c r="Z55" s="87" t="s">
        <v>10</v>
      </c>
    </row>
    <row r="56" spans="1:26" ht="16.5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63"/>
      <c r="R56" s="63"/>
      <c r="S56" s="186"/>
      <c r="T56" s="74"/>
      <c r="U56" s="226"/>
      <c r="V56" s="226"/>
      <c r="W56" s="275"/>
      <c r="X56" s="276"/>
      <c r="Y56" s="186"/>
      <c r="Z56" s="74"/>
    </row>
    <row r="57" spans="1:26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388"/>
      <c r="R57" s="388"/>
      <c r="S57" s="184"/>
      <c r="T57" s="185"/>
      <c r="U57" s="225"/>
      <c r="V57" s="225"/>
      <c r="W57" s="273"/>
      <c r="X57" s="274"/>
      <c r="Y57" s="184"/>
      <c r="Z57" s="72"/>
    </row>
    <row r="58" spans="1:26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>
        <v>119411.00000000012</v>
      </c>
      <c r="J58" s="95">
        <v>151417.57999999999</v>
      </c>
      <c r="K58" s="95">
        <v>188434.99999999968</v>
      </c>
      <c r="L58" s="95">
        <v>237234.69</v>
      </c>
      <c r="M58" s="95">
        <v>130935.99999999999</v>
      </c>
      <c r="N58" s="95">
        <v>174543.12</v>
      </c>
      <c r="O58" s="95">
        <v>250058.00000000026</v>
      </c>
      <c r="P58" s="95">
        <v>329255.45</v>
      </c>
      <c r="Q58" s="75">
        <v>122764.00000000009</v>
      </c>
      <c r="R58" s="95">
        <v>166142.78</v>
      </c>
      <c r="S58" s="187">
        <v>113997.99999999988</v>
      </c>
      <c r="T58" s="188">
        <v>153196.43</v>
      </c>
      <c r="U58" s="227">
        <v>122987</v>
      </c>
      <c r="V58" s="227">
        <v>155314.1</v>
      </c>
      <c r="W58" s="277">
        <v>111852.99999999983</v>
      </c>
      <c r="X58" s="278">
        <v>127003.4</v>
      </c>
      <c r="Y58" s="170">
        <f>C58+E58+G58+I58+K58+M58+O58+Q58+S58+U58+W58</f>
        <v>1784393.9999999998</v>
      </c>
      <c r="Z58" s="62">
        <f>(D58+F58+H58+J58+L58+N58+P58+R58+T58+V58+X58)/Y58</f>
        <v>1.3567056098597061</v>
      </c>
    </row>
    <row r="59" spans="1:26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>
        <v>82.56</v>
      </c>
      <c r="J59" s="93">
        <v>68988.91</v>
      </c>
      <c r="K59" s="93">
        <v>64.48</v>
      </c>
      <c r="L59" s="93">
        <v>51783.337985600003</v>
      </c>
      <c r="M59" s="106"/>
      <c r="N59" s="93"/>
      <c r="O59" s="93">
        <v>39.69</v>
      </c>
      <c r="P59" s="93">
        <v>31356.39</v>
      </c>
      <c r="Q59" s="93">
        <v>81.06</v>
      </c>
      <c r="R59" s="93">
        <v>62989.812983999997</v>
      </c>
      <c r="S59" s="189">
        <v>47.15</v>
      </c>
      <c r="T59" s="190">
        <v>38725.519999999997</v>
      </c>
      <c r="U59" s="228">
        <v>38.46</v>
      </c>
      <c r="V59" s="228">
        <v>33164.18</v>
      </c>
      <c r="W59" s="279"/>
      <c r="X59" s="280"/>
      <c r="Y59" s="234">
        <f>C59+E59+G59+I59+K59+M59+O59+Q59+S59+U59+W59</f>
        <v>452.53</v>
      </c>
      <c r="Z59" s="110">
        <f>(D59+F59+H59+J59+L59+N59+P59+R59+T59+V59+X59)/Y59</f>
        <v>805.36441997127281</v>
      </c>
    </row>
    <row r="60" spans="1:26" ht="15.75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388"/>
      <c r="R60" s="388"/>
      <c r="S60" s="184"/>
      <c r="T60" s="185"/>
      <c r="U60" s="225"/>
      <c r="V60" s="225"/>
      <c r="W60" s="273"/>
      <c r="X60" s="274"/>
      <c r="Y60" s="184"/>
      <c r="Z60" s="72"/>
    </row>
    <row r="61" spans="1:26" ht="15.75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357"/>
      <c r="R61" s="357"/>
      <c r="S61" s="170"/>
      <c r="T61" s="171"/>
      <c r="U61" s="217"/>
      <c r="V61" s="217"/>
      <c r="W61" s="257"/>
      <c r="X61" s="258"/>
      <c r="Y61" s="170">
        <f>C61+E61+G61+I61+K61+M61+O61+Q61+S61+U61+W61</f>
        <v>0</v>
      </c>
      <c r="Z61" s="62">
        <v>0</v>
      </c>
    </row>
    <row r="62" spans="1:26" ht="16.5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191"/>
      <c r="T62" s="192"/>
      <c r="U62" s="229"/>
      <c r="V62" s="229"/>
      <c r="W62" s="281"/>
      <c r="X62" s="282"/>
      <c r="Y62" s="234">
        <f>C62+E62+G62+I62+K62+M62+O62+Q62+S62+U62+W62</f>
        <v>0</v>
      </c>
      <c r="Z62" s="110">
        <v>0</v>
      </c>
    </row>
    <row r="63" spans="1:26" ht="15.75">
      <c r="A63" s="558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388"/>
      <c r="R63" s="388"/>
      <c r="S63" s="184"/>
      <c r="T63" s="185"/>
      <c r="U63" s="225"/>
      <c r="V63" s="225"/>
      <c r="W63" s="273"/>
      <c r="X63" s="274"/>
      <c r="Y63" s="184"/>
      <c r="Z63" s="72"/>
    </row>
    <row r="64" spans="1:26" ht="15.75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>
        <v>9081.6391581101088</v>
      </c>
      <c r="J64" s="61">
        <v>12968.38</v>
      </c>
      <c r="K64" s="61">
        <v>3956.3380204884525</v>
      </c>
      <c r="L64" s="61">
        <v>5202.93</v>
      </c>
      <c r="M64" s="61">
        <v>1446</v>
      </c>
      <c r="N64" s="61">
        <v>1792.18</v>
      </c>
      <c r="O64" s="61">
        <v>14</v>
      </c>
      <c r="P64" s="61">
        <v>14.36</v>
      </c>
      <c r="Q64" s="61">
        <v>124</v>
      </c>
      <c r="R64" s="357">
        <v>104.04</v>
      </c>
      <c r="S64" s="170">
        <v>4018.0000000000032</v>
      </c>
      <c r="T64" s="95">
        <v>4750.41</v>
      </c>
      <c r="U64" s="121">
        <v>22748.000000000025</v>
      </c>
      <c r="V64" s="217">
        <v>26866.37</v>
      </c>
      <c r="W64" s="257">
        <v>4739.0000000000018</v>
      </c>
      <c r="X64" s="258">
        <v>4170.37</v>
      </c>
      <c r="Y64" s="170">
        <f>C64+E64+G64+I64+K64+M64+O64+Q64+S64+U64+W64</f>
        <v>79057.135395170626</v>
      </c>
      <c r="Z64" s="62">
        <f>(D64+F64+H64+J64+L64+N64+P64+R64+T64+V64+X64)/Y64</f>
        <v>1.3105039726284957</v>
      </c>
    </row>
    <row r="65" spans="1:26" ht="16.5" thickBot="1">
      <c r="A65" s="560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>
        <v>5.48</v>
      </c>
      <c r="J65" s="63">
        <v>4579.21</v>
      </c>
      <c r="K65" s="63">
        <v>7.2</v>
      </c>
      <c r="L65" s="63">
        <v>5782.2585839999992</v>
      </c>
      <c r="M65" s="63">
        <v>0.7</v>
      </c>
      <c r="N65" s="63">
        <v>525.27</v>
      </c>
      <c r="O65" s="63"/>
      <c r="P65" s="63"/>
      <c r="Q65" s="63"/>
      <c r="R65" s="63"/>
      <c r="S65" s="323">
        <v>0.7</v>
      </c>
      <c r="T65" s="93">
        <v>574.92999999999995</v>
      </c>
      <c r="U65" s="133">
        <v>1.6</v>
      </c>
      <c r="V65" s="325">
        <v>1379.69</v>
      </c>
      <c r="W65" s="326"/>
      <c r="X65" s="327"/>
      <c r="Y65" s="321">
        <f>C65+E65+G65+I65+K65+M65+O65+Q65+S65+U65+W65</f>
        <v>79.650000000000006</v>
      </c>
      <c r="Z65" s="322">
        <f>(D65+F65+H65+J65+L65+N65+P65+R65+T65+V65+X65)/Y65</f>
        <v>786.42433878217196</v>
      </c>
    </row>
    <row r="66" spans="1:26" ht="30">
      <c r="A66" s="559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389"/>
      <c r="R66" s="389"/>
      <c r="S66" s="193"/>
      <c r="T66" s="194"/>
      <c r="U66" s="230"/>
      <c r="V66" s="230"/>
      <c r="W66" s="283"/>
      <c r="X66" s="284"/>
      <c r="Y66" s="193"/>
      <c r="Z66" s="78"/>
    </row>
    <row r="67" spans="1:26" ht="15.75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>
        <v>2904</v>
      </c>
      <c r="J67" s="61">
        <v>4218.84</v>
      </c>
      <c r="K67" s="61">
        <v>1369</v>
      </c>
      <c r="L67" s="61">
        <v>1836.55</v>
      </c>
      <c r="M67" s="61">
        <v>981</v>
      </c>
      <c r="N67" s="61">
        <v>1415.25</v>
      </c>
      <c r="O67" s="61">
        <v>1337</v>
      </c>
      <c r="P67" s="61">
        <v>2052.5500000000002</v>
      </c>
      <c r="Q67" s="61">
        <v>16566</v>
      </c>
      <c r="R67" s="357">
        <v>29402</v>
      </c>
      <c r="S67" s="170">
        <v>3118.9999999999986</v>
      </c>
      <c r="T67" s="95">
        <v>4564.87</v>
      </c>
      <c r="U67" s="217">
        <v>10188</v>
      </c>
      <c r="V67" s="217">
        <v>14377.92</v>
      </c>
      <c r="W67" s="257"/>
      <c r="X67" s="258"/>
      <c r="Y67" s="170">
        <f>C67+E67+G67+I67+K67+M67+O67+Q67+S67+U67+W67</f>
        <v>55632</v>
      </c>
      <c r="Z67" s="62">
        <f>(D67+F67+H67+J67+L67+N67+P67+R67+T67+V67+X67)/Y67</f>
        <v>1.5616912927811331</v>
      </c>
    </row>
    <row r="68" spans="1:26" ht="16.5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>
        <v>4.0999999999999996</v>
      </c>
      <c r="J68" s="63">
        <v>3426.05</v>
      </c>
      <c r="K68" s="104">
        <v>2.09</v>
      </c>
      <c r="L68" s="63">
        <v>1678.4611722999998</v>
      </c>
      <c r="M68" s="63">
        <v>1.1499999999999999</v>
      </c>
      <c r="N68" s="63">
        <v>862.95</v>
      </c>
      <c r="O68" s="104">
        <v>1.24</v>
      </c>
      <c r="P68" s="63">
        <v>979.64</v>
      </c>
      <c r="Q68" s="63">
        <v>137.6</v>
      </c>
      <c r="R68" s="63">
        <v>106925.71264</v>
      </c>
      <c r="S68" s="191">
        <v>5.7</v>
      </c>
      <c r="T68" s="93">
        <v>4681.5600000000004</v>
      </c>
      <c r="U68" s="229">
        <v>17.02</v>
      </c>
      <c r="V68" s="229">
        <v>14676.4</v>
      </c>
      <c r="W68" s="281"/>
      <c r="X68" s="282"/>
      <c r="Y68" s="234">
        <f>C68+E68+G68+I68+K68+M68+O68+Q68+S68+U68+W68</f>
        <v>196.04</v>
      </c>
      <c r="Z68" s="110">
        <f>(D68+F68+H68+J68+L68+N68+P68+R68+T68+V68+X68)/Y68</f>
        <v>786.24797904662319</v>
      </c>
    </row>
    <row r="69" spans="1:26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388"/>
      <c r="R69" s="388"/>
      <c r="S69" s="184"/>
      <c r="T69" s="185"/>
      <c r="U69" s="225"/>
      <c r="V69" s="225"/>
      <c r="W69" s="273"/>
      <c r="X69" s="274"/>
      <c r="Y69" s="184"/>
      <c r="Z69" s="72"/>
    </row>
    <row r="70" spans="1:26" ht="15.75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>
        <v>391656.99999999965</v>
      </c>
      <c r="J70" s="61">
        <v>547349.17000000004</v>
      </c>
      <c r="K70" s="61">
        <v>320988.00000000052</v>
      </c>
      <c r="L70" s="61">
        <v>403270.75</v>
      </c>
      <c r="M70" s="61">
        <v>192114.00000000012</v>
      </c>
      <c r="N70" s="61">
        <v>237298.51</v>
      </c>
      <c r="O70" s="61">
        <v>171335.9999999998</v>
      </c>
      <c r="P70" s="61">
        <v>223748.27</v>
      </c>
      <c r="Q70" s="61">
        <v>148729.00000000009</v>
      </c>
      <c r="R70" s="357">
        <v>205412.81</v>
      </c>
      <c r="S70" s="170">
        <v>57950.000000000015</v>
      </c>
      <c r="T70" s="357">
        <v>84403.45</v>
      </c>
      <c r="U70" s="217"/>
      <c r="V70" s="217"/>
      <c r="W70" s="257"/>
      <c r="X70" s="258"/>
      <c r="Y70" s="170">
        <f>C70+E70+G70+I70+K70+M70+O70+Q70+S70+U70+W70</f>
        <v>1801040.0000000002</v>
      </c>
      <c r="Z70" s="62">
        <f>(D70+F70+H70+J70+L70+N70+P70+R70+T70+V70+X70)/Y70</f>
        <v>1.3665657064807</v>
      </c>
    </row>
    <row r="71" spans="1:26" ht="16.5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>
        <v>845.55</v>
      </c>
      <c r="J71" s="63">
        <v>706559.73</v>
      </c>
      <c r="K71" s="63">
        <v>452.41</v>
      </c>
      <c r="L71" s="63">
        <v>363326.61194269999</v>
      </c>
      <c r="M71" s="63"/>
      <c r="N71" s="63"/>
      <c r="O71" s="63">
        <v>135.33000000000001</v>
      </c>
      <c r="P71" s="63">
        <v>106915.11</v>
      </c>
      <c r="Q71" s="63">
        <v>165.3</v>
      </c>
      <c r="R71" s="63">
        <v>128450.72892000001</v>
      </c>
      <c r="S71" s="191">
        <v>65.09</v>
      </c>
      <c r="T71" s="63">
        <v>53460.11</v>
      </c>
      <c r="U71" s="229"/>
      <c r="V71" s="229"/>
      <c r="W71" s="281"/>
      <c r="X71" s="282"/>
      <c r="Y71" s="234">
        <f>C71+E71+G71+I71+K71+M71+O71+Q71+S71+U71+W71</f>
        <v>1903.0299999999997</v>
      </c>
      <c r="Z71" s="110">
        <f>(D71+F71+H71+J71+L71+N71+P71+R71+T71+V71+X71)/Y71</f>
        <v>810.64893925093156</v>
      </c>
    </row>
    <row r="72" spans="1:26" ht="15.75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384"/>
      <c r="R72" s="384"/>
      <c r="S72" s="160"/>
      <c r="T72" s="161"/>
      <c r="U72" s="211"/>
      <c r="V72" s="211"/>
      <c r="W72" s="245"/>
      <c r="X72" s="246"/>
      <c r="Y72" s="160"/>
      <c r="Z72" s="87"/>
    </row>
    <row r="73" spans="1:26" ht="15.75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>
        <v>20316.000000000007</v>
      </c>
      <c r="J73" s="67">
        <v>27420.46</v>
      </c>
      <c r="K73" s="67">
        <v>129086.00000000003</v>
      </c>
      <c r="L73" s="67">
        <v>124264.11</v>
      </c>
      <c r="M73" s="67">
        <v>24524</v>
      </c>
      <c r="N73" s="67">
        <v>27695.8</v>
      </c>
      <c r="O73" s="67">
        <v>287263.99999999988</v>
      </c>
      <c r="P73" s="67">
        <v>421312.84</v>
      </c>
      <c r="Q73" s="391">
        <v>363807.00000000052</v>
      </c>
      <c r="R73" s="67">
        <v>577159.63</v>
      </c>
      <c r="S73" s="395">
        <v>629210.00000000047</v>
      </c>
      <c r="T73" s="181">
        <v>1008029.4</v>
      </c>
      <c r="U73" s="223">
        <v>1292781.0000000009</v>
      </c>
      <c r="V73" s="223">
        <v>2084623.56</v>
      </c>
      <c r="W73" s="269">
        <v>478269.99999999988</v>
      </c>
      <c r="X73" s="270">
        <v>766179.09</v>
      </c>
      <c r="Y73" s="170">
        <f>C73+E73+G73+I73+K73+M73+O73+Q73+S73+U73+W73</f>
        <v>3235343.0000000019</v>
      </c>
      <c r="Z73" s="62">
        <f>(D73+F73+H73+J73+L73+N73+P73+R73+T73+V73+X73)/Y73</f>
        <v>1.5621655416442697</v>
      </c>
    </row>
    <row r="74" spans="1:26" ht="16.5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>
        <v>27.25</v>
      </c>
      <c r="J74" s="63">
        <v>22770.68</v>
      </c>
      <c r="K74" s="63">
        <v>22.99</v>
      </c>
      <c r="L74" s="63">
        <v>18463.0728953</v>
      </c>
      <c r="M74" s="63"/>
      <c r="N74" s="63"/>
      <c r="O74" s="63">
        <v>319.13</v>
      </c>
      <c r="P74" s="63">
        <v>252123.1</v>
      </c>
      <c r="Q74" s="63">
        <v>501.53</v>
      </c>
      <c r="R74" s="63">
        <v>389727.12689200003</v>
      </c>
      <c r="S74" s="191">
        <v>2072.44</v>
      </c>
      <c r="T74" s="192">
        <v>1702148.94</v>
      </c>
      <c r="U74" s="229">
        <v>4047.17</v>
      </c>
      <c r="V74" s="229">
        <v>3489887.4</v>
      </c>
      <c r="W74" s="281">
        <v>1739.2</v>
      </c>
      <c r="X74" s="282">
        <v>1441404.92</v>
      </c>
      <c r="Y74" s="234">
        <f>C74+E74+G74+I74+K74+M74+O74+Q74+S74+U74+W74</f>
        <v>8729.7100000000009</v>
      </c>
      <c r="Z74" s="110">
        <f>(D74+F74+H74+J74+L74+N74+P74+R74+T74+V74+X74)/Y74</f>
        <v>838.11778853905787</v>
      </c>
    </row>
    <row r="75" spans="1:26" ht="15.75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384"/>
      <c r="R75" s="384"/>
      <c r="S75" s="160"/>
      <c r="T75" s="161"/>
      <c r="U75" s="211"/>
      <c r="V75" s="211"/>
      <c r="W75" s="245"/>
      <c r="X75" s="246"/>
      <c r="Y75" s="160"/>
      <c r="Z75" s="87"/>
    </row>
    <row r="76" spans="1:26" ht="15.75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>
        <v>745100.99999999942</v>
      </c>
      <c r="J76" s="67">
        <v>1036055.49</v>
      </c>
      <c r="K76" s="67">
        <v>337208.00000000017</v>
      </c>
      <c r="L76" s="67">
        <v>454650.8</v>
      </c>
      <c r="M76" s="67">
        <v>363585.99999999936</v>
      </c>
      <c r="N76" s="67">
        <v>501097.86</v>
      </c>
      <c r="O76" s="67">
        <v>379465.00000000017</v>
      </c>
      <c r="P76" s="67">
        <v>521384.91</v>
      </c>
      <c r="Q76" s="67">
        <v>304910.99999999919</v>
      </c>
      <c r="R76" s="67">
        <v>424789.81</v>
      </c>
      <c r="S76" s="395">
        <v>364118</v>
      </c>
      <c r="T76" s="181">
        <v>493449.07</v>
      </c>
      <c r="U76" s="223">
        <v>327128.99999999994</v>
      </c>
      <c r="V76" s="223">
        <v>450325.78</v>
      </c>
      <c r="W76" s="269">
        <v>537460.99999999965</v>
      </c>
      <c r="X76" s="270">
        <v>744603.84</v>
      </c>
      <c r="Y76" s="170">
        <f>C76+E76+G76+I76+K76+M76+O76+Q76+S76+U76+W76</f>
        <v>6253337.9999999972</v>
      </c>
      <c r="Z76" s="62">
        <f>(D76+F76+H76+J76+L76+N76+P76+R76+T76+V76+X76)/Y76</f>
        <v>1.4655896658712522</v>
      </c>
    </row>
    <row r="77" spans="1:26" ht="16.5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>
        <v>1056.98</v>
      </c>
      <c r="J77" s="103">
        <v>883235.17</v>
      </c>
      <c r="K77" s="103">
        <v>333.55</v>
      </c>
      <c r="L77" s="103">
        <v>267871.15981849999</v>
      </c>
      <c r="M77" s="103">
        <v>471.48</v>
      </c>
      <c r="N77" s="103">
        <v>353792.61</v>
      </c>
      <c r="O77" s="103">
        <v>436.76</v>
      </c>
      <c r="P77" s="103">
        <v>345054.63</v>
      </c>
      <c r="Q77" s="103">
        <v>388.19</v>
      </c>
      <c r="R77" s="103">
        <v>301653.28771599999</v>
      </c>
      <c r="S77" s="191">
        <v>430.61</v>
      </c>
      <c r="T77" s="192">
        <v>353671.21</v>
      </c>
      <c r="U77" s="229">
        <v>295.92</v>
      </c>
      <c r="V77" s="229">
        <v>255172.75</v>
      </c>
      <c r="W77" s="281">
        <v>435.18</v>
      </c>
      <c r="X77" s="282">
        <v>360666.17</v>
      </c>
      <c r="Y77" s="234">
        <f>C77+E77+G77+I77+K77+M77+O77+Q77+S77+U77+W77</f>
        <v>7853.68</v>
      </c>
      <c r="Z77" s="110">
        <f>(D77+F77+H77+J77+L77+N77+P77+R77+T77+V77+X77)/Y77</f>
        <v>788.82329526215744</v>
      </c>
    </row>
    <row r="78" spans="1:26" ht="15.75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384"/>
      <c r="R78" s="384"/>
      <c r="S78" s="160"/>
      <c r="T78" s="161"/>
      <c r="U78" s="211"/>
      <c r="V78" s="211"/>
      <c r="W78" s="245"/>
      <c r="X78" s="246"/>
      <c r="Y78" s="160"/>
      <c r="Z78" s="87"/>
    </row>
    <row r="79" spans="1:26" ht="15.75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>
        <v>4339.1126786060559</v>
      </c>
      <c r="J79" s="67">
        <v>5895.92</v>
      </c>
      <c r="K79" s="67">
        <v>6605</v>
      </c>
      <c r="L79" s="67">
        <v>8520.85</v>
      </c>
      <c r="M79" s="67"/>
      <c r="N79" s="67"/>
      <c r="O79" s="67">
        <v>53577.999999999978</v>
      </c>
      <c r="P79" s="67">
        <v>62281.75</v>
      </c>
      <c r="Q79" s="67">
        <v>126109.00000000001</v>
      </c>
      <c r="R79" s="67">
        <v>143097.14000000001</v>
      </c>
      <c r="S79" s="180">
        <v>329281.99999999994</v>
      </c>
      <c r="T79" s="181">
        <v>476306.41</v>
      </c>
      <c r="U79" s="223">
        <v>864985.00000000047</v>
      </c>
      <c r="V79" s="223">
        <v>1237170.75</v>
      </c>
      <c r="W79" s="269">
        <v>373067.00000000017</v>
      </c>
      <c r="X79" s="270">
        <v>550751.35</v>
      </c>
      <c r="Y79" s="170">
        <f>C79+E79+G79+I79+K79+M79+O79+Q79+S79+U79+W79</f>
        <v>1807979.1126786068</v>
      </c>
      <c r="Z79" s="62">
        <f>(D79+F79+H79+J79+L79+N79+P79+R79+T79+V79+X79)/Y79</f>
        <v>1.4164091675849046</v>
      </c>
    </row>
    <row r="80" spans="1:26" ht="16.5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>
        <v>16</v>
      </c>
      <c r="P80" s="79">
        <v>12640.52</v>
      </c>
      <c r="Q80" s="79">
        <v>25</v>
      </c>
      <c r="R80" s="79">
        <v>19426.91</v>
      </c>
      <c r="S80" s="195">
        <v>915</v>
      </c>
      <c r="T80" s="196">
        <v>751513.33</v>
      </c>
      <c r="U80" s="231">
        <v>2209</v>
      </c>
      <c r="V80" s="231">
        <v>1904827.64</v>
      </c>
      <c r="W80" s="281">
        <v>1172</v>
      </c>
      <c r="X80" s="282">
        <v>971323.92</v>
      </c>
      <c r="Y80" s="234">
        <f>C80+E80+G80+I80+K80+M80+O80+Q80+S80+U80+W80</f>
        <v>4337</v>
      </c>
      <c r="Z80" s="110">
        <f>IF(Y80=0,0,(D80+F80+H80+J80+L80+N80+P80+R80+T80+V80+X80)/Y80)</f>
        <v>843.83959418953191</v>
      </c>
    </row>
    <row r="81" spans="1:26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384"/>
      <c r="R81" s="384"/>
      <c r="S81" s="160"/>
      <c r="T81" s="161"/>
      <c r="U81" s="211"/>
      <c r="V81" s="211"/>
      <c r="W81" s="245"/>
      <c r="X81" s="246"/>
      <c r="Y81" s="160"/>
      <c r="Z81" s="87"/>
    </row>
    <row r="82" spans="1:26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>
        <v>25237.999999999996</v>
      </c>
      <c r="J82" s="81">
        <v>35261.519999999997</v>
      </c>
      <c r="K82" s="81">
        <v>29132</v>
      </c>
      <c r="L82" s="81">
        <v>36459.57</v>
      </c>
      <c r="M82" s="81">
        <v>2131</v>
      </c>
      <c r="N82" s="81">
        <v>2915.46</v>
      </c>
      <c r="O82" s="81">
        <v>147625.99999999988</v>
      </c>
      <c r="P82" s="81">
        <v>201863.79</v>
      </c>
      <c r="Q82" s="81">
        <v>15394.000000000007</v>
      </c>
      <c r="R82" s="81">
        <v>24346.69</v>
      </c>
      <c r="S82" s="197">
        <v>559</v>
      </c>
      <c r="T82" s="198">
        <v>871.01</v>
      </c>
      <c r="U82" s="232">
        <v>85326.000000000044</v>
      </c>
      <c r="V82" s="232">
        <v>129587.16</v>
      </c>
      <c r="W82" s="285"/>
      <c r="X82" s="286"/>
      <c r="Y82" s="170">
        <f>C82+E82+G82+I82+K82+M82+O82+Q82+S82+U82+W82</f>
        <v>422725.99999999994</v>
      </c>
      <c r="Z82" s="62">
        <f>(D82+F82+H82+J82+L82+N82+P82+R82+T82+V82+X82)/Y82</f>
        <v>1.46545353254827</v>
      </c>
    </row>
    <row r="83" spans="1:26" ht="16.5" thickBot="1">
      <c r="A83" s="559"/>
      <c r="B83" s="293" t="s">
        <v>13</v>
      </c>
      <c r="C83" s="80">
        <v>648</v>
      </c>
      <c r="D83" s="80">
        <v>491752.90511999995</v>
      </c>
      <c r="E83" s="80"/>
      <c r="F83" s="80"/>
      <c r="G83" s="80"/>
      <c r="H83" s="80"/>
      <c r="I83" s="93">
        <v>66</v>
      </c>
      <c r="J83" s="93">
        <v>55151.02</v>
      </c>
      <c r="K83" s="93">
        <v>38</v>
      </c>
      <c r="L83" s="93">
        <v>30517.475859999999</v>
      </c>
      <c r="M83" s="93"/>
      <c r="N83" s="93"/>
      <c r="O83" s="93">
        <v>140</v>
      </c>
      <c r="P83" s="93">
        <v>110604.56</v>
      </c>
      <c r="Q83" s="93">
        <v>20</v>
      </c>
      <c r="R83" s="93">
        <v>15541.528</v>
      </c>
      <c r="S83" s="189"/>
      <c r="T83" s="190"/>
      <c r="U83" s="228">
        <v>488</v>
      </c>
      <c r="V83" s="228">
        <v>420803.93</v>
      </c>
      <c r="W83" s="279"/>
      <c r="X83" s="280"/>
      <c r="Y83" s="234">
        <f>C83+E83+G83+I83+K83+M83+O83+Q83+S83+U83+W83</f>
        <v>1400</v>
      </c>
      <c r="Z83" s="110">
        <f>(D83+F83+H83+J83+L83+N83+P83+R83+T83+V83+X83)/Y83</f>
        <v>803.12244212857149</v>
      </c>
    </row>
    <row r="84" spans="1:26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384"/>
      <c r="R84" s="384"/>
      <c r="S84" s="160"/>
      <c r="T84" s="161"/>
      <c r="U84" s="211"/>
      <c r="V84" s="211"/>
      <c r="W84" s="245"/>
      <c r="X84" s="246"/>
      <c r="Y84" s="160"/>
      <c r="Z84" s="87"/>
    </row>
    <row r="85" spans="1:26" ht="15.75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>
        <v>51801.000000000036</v>
      </c>
      <c r="J85" s="81">
        <v>72242.19</v>
      </c>
      <c r="K85" s="81">
        <v>76504.999999999985</v>
      </c>
      <c r="L85" s="81">
        <v>95840.11</v>
      </c>
      <c r="M85" s="81">
        <v>3043.0000000000005</v>
      </c>
      <c r="N85" s="81">
        <v>4086.54</v>
      </c>
      <c r="O85" s="81">
        <v>880665.00000000035</v>
      </c>
      <c r="P85" s="81">
        <v>1143314.53</v>
      </c>
      <c r="Q85" s="81">
        <v>24281.999999999996</v>
      </c>
      <c r="R85" s="81">
        <v>32506.799999999999</v>
      </c>
      <c r="S85" s="197">
        <v>37959.000000000007</v>
      </c>
      <c r="T85" s="198">
        <v>62811.14</v>
      </c>
      <c r="U85" s="232">
        <v>362849</v>
      </c>
      <c r="V85" s="232">
        <v>577437.9</v>
      </c>
      <c r="W85" s="285"/>
      <c r="X85" s="286"/>
      <c r="Y85" s="170">
        <f>C85+E85+G85+I85+K85+M85+O85+Q85+S85+U85+W85</f>
        <v>1610645.0000000002</v>
      </c>
      <c r="Z85" s="62">
        <f>(D85+F85+H85+J85+L85+N85+P85+R85+T85+V85+X85)/Y85</f>
        <v>1.405790934687656</v>
      </c>
    </row>
    <row r="86" spans="1:26" ht="16.5" thickBot="1">
      <c r="A86" s="560"/>
      <c r="B86" s="293" t="s">
        <v>13</v>
      </c>
      <c r="C86" s="80">
        <v>304</v>
      </c>
      <c r="D86" s="93">
        <v>230698.89375999998</v>
      </c>
      <c r="E86" s="93"/>
      <c r="F86" s="93"/>
      <c r="G86" s="93"/>
      <c r="H86" s="93"/>
      <c r="I86" s="93">
        <v>118</v>
      </c>
      <c r="J86" s="93">
        <v>98603.33</v>
      </c>
      <c r="K86" s="93">
        <v>118</v>
      </c>
      <c r="L86" s="93">
        <v>94764.793459999986</v>
      </c>
      <c r="M86" s="93"/>
      <c r="N86" s="93"/>
      <c r="O86" s="93">
        <v>728</v>
      </c>
      <c r="P86" s="93">
        <v>575143.73</v>
      </c>
      <c r="Q86" s="93">
        <v>2</v>
      </c>
      <c r="R86" s="93">
        <v>1554.1528000000001</v>
      </c>
      <c r="S86" s="189">
        <v>386</v>
      </c>
      <c r="T86" s="190">
        <v>317031.84999999998</v>
      </c>
      <c r="U86" s="228">
        <v>3366</v>
      </c>
      <c r="V86" s="228">
        <v>2902512.37</v>
      </c>
      <c r="W86" s="279"/>
      <c r="X86" s="280"/>
      <c r="Y86" s="234">
        <f>C86+E86+G86+I86+K86+M86+O86+Q86+S86+U86+W86</f>
        <v>5022</v>
      </c>
      <c r="Z86" s="110">
        <f>(D86+F86+H86+J86+L86+N86+P86+R86+T86+V86+X86)/Y86</f>
        <v>840.36422142970935</v>
      </c>
    </row>
    <row r="87" spans="1:26" ht="15.75">
      <c r="A87" s="563">
        <v>26</v>
      </c>
      <c r="B87" s="365" t="s">
        <v>55</v>
      </c>
      <c r="C87" s="81"/>
      <c r="D87" s="295"/>
      <c r="E87" s="295"/>
      <c r="F87" s="295"/>
      <c r="G87" s="295"/>
      <c r="H87" s="295"/>
      <c r="I87" s="86"/>
      <c r="J87" s="86"/>
      <c r="K87" s="86"/>
      <c r="L87" s="86"/>
      <c r="M87" s="86"/>
      <c r="N87" s="86"/>
      <c r="O87" s="86"/>
      <c r="P87" s="86"/>
      <c r="Q87" s="384"/>
      <c r="R87" s="384"/>
      <c r="S87" s="160"/>
      <c r="T87" s="161"/>
      <c r="U87" s="211"/>
      <c r="V87" s="211"/>
      <c r="W87" s="245"/>
      <c r="X87" s="246"/>
      <c r="Y87" s="160"/>
      <c r="Z87" s="87"/>
    </row>
    <row r="88" spans="1:26" ht="15.75">
      <c r="A88" s="563"/>
      <c r="B88" s="368" t="s">
        <v>12</v>
      </c>
      <c r="C88" s="81">
        <v>23653</v>
      </c>
      <c r="D88" s="295">
        <v>38593.65</v>
      </c>
      <c r="E88" s="295">
        <v>255</v>
      </c>
      <c r="F88" s="295">
        <v>437.12</v>
      </c>
      <c r="G88" s="295">
        <v>122</v>
      </c>
      <c r="H88" s="295">
        <v>199.96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197"/>
      <c r="T88" s="198"/>
      <c r="U88" s="232"/>
      <c r="V88" s="232"/>
      <c r="W88" s="285"/>
      <c r="X88" s="286"/>
      <c r="Y88" s="287">
        <f>C88+E88+G88+I88+K88+M88+O88+Q88+S88+U88+W88</f>
        <v>24030</v>
      </c>
      <c r="Z88" s="287">
        <f>IF(Y88=0,0,(D88+F88+H88+J88+L88+N88+P88+R88+T88+V88+X88)/Y88)</f>
        <v>1.6325730337078652</v>
      </c>
    </row>
    <row r="89" spans="1:26" ht="16.5" thickBot="1">
      <c r="A89" s="564"/>
      <c r="B89" s="369" t="s">
        <v>13</v>
      </c>
      <c r="C89" s="80">
        <v>85.61</v>
      </c>
      <c r="D89" s="80">
        <v>64967.540443400001</v>
      </c>
      <c r="E89" s="80">
        <v>4.66</v>
      </c>
      <c r="F89" s="80">
        <v>3577.6</v>
      </c>
      <c r="G89" s="80">
        <v>1.73</v>
      </c>
      <c r="H89" s="80">
        <v>1360.31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189"/>
      <c r="T89" s="190"/>
      <c r="U89" s="228"/>
      <c r="V89" s="228"/>
      <c r="W89" s="279"/>
      <c r="X89" s="280"/>
      <c r="Y89" s="321">
        <f>C89+E89+G89+I89+K89+M89+O89+Q89+S89+U89+W89</f>
        <v>92</v>
      </c>
      <c r="Z89" s="322">
        <f>IF(Y89=0,0,(D89+F89+H89+J89+L89+N89+P89+R89+T89+V89+X89)/Y89)</f>
        <v>759.84185264565212</v>
      </c>
    </row>
    <row r="90" spans="1:26" ht="15.75">
      <c r="A90" s="48"/>
      <c r="B90" s="49" t="s">
        <v>15</v>
      </c>
      <c r="C90" s="50">
        <f>C9+C12+C15+C18+C21+C24+C27+C30+C33+C36+C39+C42+C45+C48+C50+C58+C61+C64+C67+C70+C73+C76+C79+C82+C85</f>
        <v>2192718.0000000009</v>
      </c>
      <c r="D90" s="50">
        <f>D9+D12+D15+D18+D21+D24+D27+D30+D33+D36+D39+D42+D45+D48+D50+D58+D61+D64+D67+D70+D73+D76+D79+D82+D85</f>
        <v>5527602.8900000006</v>
      </c>
      <c r="E90" s="50">
        <f t="shared" ref="E90:N90" si="0">E9+E12+E15+E18+E21+E24+E27+E30+E33+E36+E39+E42+E45+E48+E50+E58+E61+E64+E67+E70+E73+E76+E79+E82+E85</f>
        <v>2787150.9999999991</v>
      </c>
      <c r="F90" s="50">
        <f t="shared" si="0"/>
        <v>6592110.6799999997</v>
      </c>
      <c r="G90" s="50">
        <f t="shared" si="0"/>
        <v>902256.1582165719</v>
      </c>
      <c r="H90" s="50">
        <f t="shared" si="0"/>
        <v>3871629.4399999995</v>
      </c>
      <c r="I90" s="50">
        <f t="shared" si="0"/>
        <v>1675259.7518367153</v>
      </c>
      <c r="J90" s="50">
        <f t="shared" si="0"/>
        <v>4534425.7799999993</v>
      </c>
      <c r="K90" s="50">
        <f t="shared" si="0"/>
        <v>1302777.3380204889</v>
      </c>
      <c r="L90" s="50">
        <f t="shared" si="0"/>
        <v>3671703.3599999994</v>
      </c>
      <c r="M90" s="50">
        <f t="shared" si="0"/>
        <v>824949.99999999953</v>
      </c>
      <c r="N90" s="50">
        <f t="shared" si="0"/>
        <v>2847380.26</v>
      </c>
      <c r="O90" s="50">
        <f>O9+O12+O15+O18+O21+O24+O27+O30+O33+O36+O39+O42+O45+O48+O50+O58+O61+O64+O67+O70+O73+O76+O79+O82+O85</f>
        <v>2434330.0000000005</v>
      </c>
      <c r="P90" s="50">
        <f t="shared" ref="P90" si="1">P9+P12+P15+P18+P21+P24+P27+P30+P33+P36+P39+P42+P45+P48+P50+P58+P61+P64+P67+P70+P73+P76+P79+P82+P85</f>
        <v>4048794.33</v>
      </c>
      <c r="Q90" s="50">
        <f t="shared" ref="Q90:V90" si="2">Q9+Q12+Q15+Q18+Q21+Q24+Q27+Q30+Q33+Q36+Q39+Q42+Q45+Q48+Q50+Q58+Q61+Q64+Q67+Q70+Q73+Q76+Q79+Q82+Q85+Q88</f>
        <v>5686530</v>
      </c>
      <c r="R90" s="138">
        <f t="shared" si="2"/>
        <v>8781147.6799999997</v>
      </c>
      <c r="S90" s="199">
        <f t="shared" si="2"/>
        <v>5553771</v>
      </c>
      <c r="T90" s="200">
        <f t="shared" si="2"/>
        <v>9691589.910000002</v>
      </c>
      <c r="U90" s="199">
        <f t="shared" si="2"/>
        <v>6440929.0000000019</v>
      </c>
      <c r="V90" s="138">
        <f t="shared" si="2"/>
        <v>11539039.199999999</v>
      </c>
      <c r="W90" s="199">
        <f>W9+W12+W15+W18+W21+W24+W27+W30+W33+W36+W39+W42+W45+W48+W50+W58+W61+W64+W67+W70+W73+W76+W79+W82+W85+W88</f>
        <v>4240617.9999999991</v>
      </c>
      <c r="X90" s="138">
        <f>X9+X12+X15+X18+X21+X24+X27+X30+X33+X36+X39+X42+X45+X48+X50+X58+X61+X64+X67+X70+X73+X76+X79+X82+X85+X88</f>
        <v>8465226.9900000002</v>
      </c>
      <c r="Y90" s="199">
        <f>C90+E90+G90+I90+K90+M90+O90+Q90+S90+U90+W90</f>
        <v>34041290.248073779</v>
      </c>
      <c r="Z90" s="51">
        <f>(D90+F90+H90+J90+L90+N90+P90+R90+T90+V90+X90)/Y90</f>
        <v>2.0437136786828063</v>
      </c>
    </row>
    <row r="91" spans="1:26" ht="16.5" thickBot="1">
      <c r="A91" s="33"/>
      <c r="B91" s="7" t="s">
        <v>14</v>
      </c>
      <c r="C91" s="18">
        <f>C10+C13+C16+C19+C22+C25+C28+C31+C34+C37+C40+C43+C46+C49+C59+C62+C65+C68+C71+C74+C77+C80+C83+C86</f>
        <v>1981.92</v>
      </c>
      <c r="D91" s="18">
        <f>D10+D13+D16+D19+D22+D25+D28+D31+D34+D37+D40+D43+D46+D49+D59+D62+D65+D68+D71+D74+D77+D80+D83+D86</f>
        <v>1504035.35888</v>
      </c>
      <c r="E91" s="18">
        <f t="shared" ref="E91:P91" si="3">E10+E13+E16+E19+E22+E25+E28+E31+E34+E37+E40+E43+E46+E49+E59+E62+E65+E68+E71+E74+E77+E80+E83+E86</f>
        <v>3563.69</v>
      </c>
      <c r="F91" s="18">
        <f t="shared" si="3"/>
        <v>2735931.74</v>
      </c>
      <c r="G91" s="18">
        <f t="shared" si="3"/>
        <v>642.62</v>
      </c>
      <c r="H91" s="18">
        <f t="shared" si="3"/>
        <v>505297.39</v>
      </c>
      <c r="I91" s="18">
        <f t="shared" si="3"/>
        <v>2275.88</v>
      </c>
      <c r="J91" s="18">
        <f t="shared" si="3"/>
        <v>1901774.1800000002</v>
      </c>
      <c r="K91" s="18">
        <f t="shared" si="3"/>
        <v>1038.72</v>
      </c>
      <c r="L91" s="18">
        <f t="shared" si="3"/>
        <v>834187.17171839997</v>
      </c>
      <c r="M91" s="18">
        <f t="shared" si="3"/>
        <v>473.33000000000004</v>
      </c>
      <c r="N91" s="18">
        <f t="shared" si="3"/>
        <v>355180.82999999996</v>
      </c>
      <c r="O91" s="18">
        <f t="shared" si="3"/>
        <v>2024.78</v>
      </c>
      <c r="P91" s="18">
        <f t="shared" si="3"/>
        <v>1599642.19</v>
      </c>
      <c r="Q91" s="18">
        <f t="shared" ref="Q91:V91" si="4">Q10+Q13+Q16+Q19+Q22+Q25+Q28+Q31+Q34+Q37+Q40+Q43+Q46+Q49+Q59+Q62+Q65+Q68+Q71+Q74+Q77+Q80+Q83+Q86+Q89</f>
        <v>7185.56</v>
      </c>
      <c r="R91" s="139">
        <f t="shared" si="4"/>
        <v>5588362.2261440009</v>
      </c>
      <c r="S91" s="201">
        <f t="shared" si="4"/>
        <v>8947.119999999999</v>
      </c>
      <c r="T91" s="202">
        <f t="shared" si="4"/>
        <v>7337609.96</v>
      </c>
      <c r="U91" s="201">
        <f t="shared" si="4"/>
        <v>14139.142</v>
      </c>
      <c r="V91" s="240">
        <f t="shared" si="4"/>
        <v>12197726.329999998</v>
      </c>
      <c r="W91" s="201">
        <f t="shared" ref="W91:X91" si="5">W10+W13+W16+W19+W22+W25+W28+W31+W34+W37+W40+W43+W46+W49+W59+W62+W65+W68+W71+W74+W77+W80+W83+W86+W89</f>
        <v>6307.808</v>
      </c>
      <c r="X91" s="240">
        <f t="shared" si="5"/>
        <v>5228873.3600000003</v>
      </c>
      <c r="Y91" s="236">
        <f>C91+E91+G91+I91+K91+M91+O91+Q91+S91+U91+W91</f>
        <v>48580.57</v>
      </c>
      <c r="Z91" s="237">
        <f>(D91+F91+H91+J91+L91+N91+P91+R91+T91+V91+X91)/Y91</f>
        <v>819.02334074594842</v>
      </c>
    </row>
    <row r="93" spans="1:26">
      <c r="Y93" s="11"/>
      <c r="Z93" s="11"/>
    </row>
    <row r="94" spans="1:26">
      <c r="Y94" s="12"/>
      <c r="Z94" s="12"/>
    </row>
    <row r="95" spans="1:26">
      <c r="Y95" s="12"/>
      <c r="Z95" s="20"/>
    </row>
    <row r="96" spans="1:26">
      <c r="Y96" s="12"/>
    </row>
    <row r="97" spans="25:26">
      <c r="Y97" s="12"/>
      <c r="Z97" s="12"/>
    </row>
    <row r="98" spans="25:26">
      <c r="Y98" s="12"/>
      <c r="Z98" s="8"/>
    </row>
    <row r="99" spans="25:26">
      <c r="Y99" s="12"/>
    </row>
  </sheetData>
  <mergeCells count="42">
    <mergeCell ref="A84:A86"/>
    <mergeCell ref="A87:A89"/>
    <mergeCell ref="A69:A71"/>
    <mergeCell ref="A72:A74"/>
    <mergeCell ref="A75:A77"/>
    <mergeCell ref="A78:A80"/>
    <mergeCell ref="A81:A83"/>
    <mergeCell ref="A54:A56"/>
    <mergeCell ref="A57:A59"/>
    <mergeCell ref="A60:A62"/>
    <mergeCell ref="A63:A65"/>
    <mergeCell ref="A66:A68"/>
    <mergeCell ref="A38:A40"/>
    <mergeCell ref="A41:A43"/>
    <mergeCell ref="A44:A46"/>
    <mergeCell ref="A47:A49"/>
    <mergeCell ref="A51:A53"/>
    <mergeCell ref="A23:A25"/>
    <mergeCell ref="A26:A28"/>
    <mergeCell ref="A29:A31"/>
    <mergeCell ref="A32:A34"/>
    <mergeCell ref="A35:A37"/>
    <mergeCell ref="A8:A10"/>
    <mergeCell ref="A11:A13"/>
    <mergeCell ref="A14:A16"/>
    <mergeCell ref="A17:A19"/>
    <mergeCell ref="A20:A22"/>
    <mergeCell ref="A1:Z1"/>
    <mergeCell ref="A3:A6"/>
    <mergeCell ref="B3:B6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99"/>
  <sheetViews>
    <sheetView workbookViewId="0">
      <selection activeCell="C90" sqref="C90"/>
    </sheetView>
  </sheetViews>
  <sheetFormatPr defaultRowHeight="15"/>
  <cols>
    <col min="1" max="1" width="7.42578125" customWidth="1"/>
    <col min="2" max="2" width="51.42578125" customWidth="1"/>
    <col min="3" max="16" width="12.5703125" customWidth="1"/>
    <col min="17" max="17" width="11.28515625" customWidth="1"/>
    <col min="18" max="20" width="13.42578125" customWidth="1"/>
    <col min="21" max="21" width="11.28515625" customWidth="1"/>
    <col min="22" max="22" width="13.140625" customWidth="1"/>
    <col min="23" max="23" width="11.28515625" customWidth="1"/>
    <col min="24" max="24" width="13.140625" customWidth="1"/>
    <col min="25" max="25" width="13.42578125" customWidth="1"/>
    <col min="26" max="26" width="23.28515625" customWidth="1"/>
    <col min="27" max="27" width="15.28515625" customWidth="1"/>
    <col min="28" max="28" width="15" customWidth="1"/>
  </cols>
  <sheetData>
    <row r="1" spans="1:28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</row>
    <row r="2" spans="1:28" ht="15.75" thickBot="1">
      <c r="AA2" s="11"/>
    </row>
    <row r="3" spans="1:28" ht="16.5" thickBot="1">
      <c r="A3" s="547" t="s">
        <v>0</v>
      </c>
      <c r="B3" s="547" t="s">
        <v>1</v>
      </c>
      <c r="C3" s="545">
        <v>43466</v>
      </c>
      <c r="D3" s="546"/>
      <c r="E3" s="545">
        <v>43497</v>
      </c>
      <c r="F3" s="546"/>
      <c r="G3" s="545">
        <v>43525</v>
      </c>
      <c r="H3" s="546"/>
      <c r="I3" s="545">
        <v>43556</v>
      </c>
      <c r="J3" s="546"/>
      <c r="K3" s="545">
        <v>43586</v>
      </c>
      <c r="L3" s="546"/>
      <c r="M3" s="545">
        <v>43617</v>
      </c>
      <c r="N3" s="546"/>
      <c r="O3" s="545">
        <v>43647</v>
      </c>
      <c r="P3" s="546"/>
      <c r="Q3" s="545">
        <v>43678</v>
      </c>
      <c r="R3" s="550"/>
      <c r="S3" s="545">
        <v>43709</v>
      </c>
      <c r="T3" s="546"/>
      <c r="U3" s="545">
        <v>43739</v>
      </c>
      <c r="V3" s="550"/>
      <c r="W3" s="545">
        <v>43770</v>
      </c>
      <c r="X3" s="546"/>
      <c r="Y3" s="545">
        <v>43800</v>
      </c>
      <c r="Z3" s="546"/>
      <c r="AA3" s="545">
        <f>Y3</f>
        <v>43800</v>
      </c>
      <c r="AB3" s="546"/>
    </row>
    <row r="4" spans="1:28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88"/>
      <c r="U4" s="208"/>
      <c r="V4" s="208"/>
      <c r="W4" s="89"/>
      <c r="X4" s="241"/>
      <c r="Y4" s="208"/>
      <c r="Z4" s="208"/>
      <c r="AA4" s="1" t="s">
        <v>2</v>
      </c>
      <c r="AB4" s="4" t="s">
        <v>3</v>
      </c>
    </row>
    <row r="5" spans="1:28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288"/>
      <c r="U5" s="208"/>
      <c r="V5" s="208"/>
      <c r="W5" s="89"/>
      <c r="X5" s="241"/>
      <c r="Y5" s="208"/>
      <c r="Z5" s="208"/>
      <c r="AA5" s="2" t="s">
        <v>4</v>
      </c>
      <c r="AB5" s="5"/>
    </row>
    <row r="6" spans="1:28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289"/>
      <c r="U6" s="209"/>
      <c r="V6" s="209"/>
      <c r="W6" s="90"/>
      <c r="X6" s="242"/>
      <c r="Y6" s="209"/>
      <c r="Z6" s="209"/>
      <c r="AA6" s="3" t="s">
        <v>5</v>
      </c>
      <c r="AB6" s="6" t="s">
        <v>6</v>
      </c>
    </row>
    <row r="7" spans="1:28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13"/>
      <c r="S7" s="158"/>
      <c r="T7" s="159"/>
      <c r="U7" s="210"/>
      <c r="V7" s="210"/>
      <c r="W7" s="243"/>
      <c r="X7" s="244"/>
      <c r="Y7" s="210"/>
      <c r="Z7" s="210"/>
      <c r="AA7" s="3"/>
      <c r="AB7" s="44"/>
    </row>
    <row r="8" spans="1:28" ht="16.5" thickTop="1">
      <c r="A8" s="83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114"/>
      <c r="S8" s="160"/>
      <c r="T8" s="161"/>
      <c r="U8" s="211"/>
      <c r="V8" s="211"/>
      <c r="W8" s="245"/>
      <c r="X8" s="246"/>
      <c r="Y8" s="211"/>
      <c r="Z8" s="211"/>
      <c r="AA8" s="233" t="s">
        <v>10</v>
      </c>
      <c r="AB8" s="87" t="s">
        <v>10</v>
      </c>
    </row>
    <row r="9" spans="1:28" ht="15.75">
      <c r="A9" s="3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11"/>
      <c r="R9" s="115"/>
      <c r="S9" s="205"/>
      <c r="T9" s="162"/>
      <c r="U9" s="238"/>
      <c r="V9" s="212"/>
      <c r="W9" s="247"/>
      <c r="X9" s="248"/>
      <c r="Y9" s="212"/>
      <c r="Z9" s="212"/>
      <c r="AA9" s="170">
        <f>C9+E9+G9+I9+K9+M9+O9+Q9+S9+U9+W9+Y9</f>
        <v>0</v>
      </c>
      <c r="AB9" s="62" t="e">
        <f>(D9+F9+H9+J9+L9+N9+P9+R9+T9+V9+X9+Z9)/AA9</f>
        <v>#DIV/0!</v>
      </c>
    </row>
    <row r="10" spans="1:28" ht="16.5" thickBot="1">
      <c r="A10" s="84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116"/>
      <c r="S10" s="163"/>
      <c r="T10" s="164"/>
      <c r="U10" s="213"/>
      <c r="V10" s="213"/>
      <c r="W10" s="249"/>
      <c r="X10" s="250"/>
      <c r="Y10" s="213"/>
      <c r="Z10" s="213"/>
      <c r="AA10" s="234">
        <f>C10+E10+G10+I10+K10+M10+O10+Q10+S10+U10+W10+Y10</f>
        <v>0</v>
      </c>
      <c r="AB10" s="110" t="e">
        <f>(D10+F10+H10+J10+L10+N10+P10+R10+T10+V10+X10+Z10)/AA10</f>
        <v>#DIV/0!</v>
      </c>
    </row>
    <row r="11" spans="1:28" ht="15.75">
      <c r="A11" s="34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114"/>
      <c r="S11" s="160"/>
      <c r="T11" s="161"/>
      <c r="U11" s="211"/>
      <c r="V11" s="211"/>
      <c r="W11" s="245"/>
      <c r="X11" s="246"/>
      <c r="Y11" s="211"/>
      <c r="Z11" s="211"/>
      <c r="AA11" s="233"/>
      <c r="AB11" s="87"/>
    </row>
    <row r="12" spans="1:28" ht="15.75">
      <c r="A12" s="3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117"/>
      <c r="S12" s="165"/>
      <c r="T12" s="166"/>
      <c r="U12" s="214"/>
      <c r="V12" s="214"/>
      <c r="W12" s="251"/>
      <c r="X12" s="252"/>
      <c r="Y12" s="214"/>
      <c r="Z12" s="214"/>
      <c r="AA12" s="170">
        <f>C12+E12+G12+I12+K12+M12+O12+Q12+S12+U12+W12+Y12</f>
        <v>0</v>
      </c>
      <c r="AB12" s="62" t="e">
        <f>(D12+F12+H12+J12+L12+N12+P12+R12+T12+V12+X12+Z12)/AA12</f>
        <v>#DIV/0!</v>
      </c>
    </row>
    <row r="13" spans="1:28" ht="16.5" thickBot="1">
      <c r="A13" s="84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116"/>
      <c r="S13" s="163"/>
      <c r="T13" s="164"/>
      <c r="U13" s="213"/>
      <c r="V13" s="213"/>
      <c r="W13" s="249"/>
      <c r="X13" s="250"/>
      <c r="Y13" s="213"/>
      <c r="Z13" s="213"/>
      <c r="AA13" s="234">
        <f>C13+E13+G13+I13+K13+M13+O13+Q13+S13+U13+W13+Y13</f>
        <v>0</v>
      </c>
      <c r="AB13" s="110" t="e">
        <f>(D13+F13+H13+J13+L13+N13+P13+R13+T13+V13+X13+Z13)/AA13</f>
        <v>#DIV/0!</v>
      </c>
    </row>
    <row r="14" spans="1:28" ht="16.5" thickTop="1">
      <c r="A14" s="3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14"/>
      <c r="S14" s="160"/>
      <c r="T14" s="161"/>
      <c r="U14" s="211"/>
      <c r="V14" s="211"/>
      <c r="W14" s="245"/>
      <c r="X14" s="246"/>
      <c r="Y14" s="211"/>
      <c r="Z14" s="211"/>
      <c r="AA14" s="233"/>
      <c r="AB14" s="87"/>
    </row>
    <row r="15" spans="1:28" ht="15.75">
      <c r="A15" s="3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117"/>
      <c r="S15" s="165"/>
      <c r="T15" s="166"/>
      <c r="U15" s="214"/>
      <c r="V15" s="214"/>
      <c r="W15" s="251"/>
      <c r="X15" s="252"/>
      <c r="Y15" s="214"/>
      <c r="Z15" s="214"/>
      <c r="AA15" s="170">
        <f>C15+E15+G15+I15+K15+M15+O15+Q15+S15+U15+W15+Y15</f>
        <v>0</v>
      </c>
      <c r="AB15" s="62" t="e">
        <f>(D15+F15+H15+J15+L15+N15+P15+R15+T15+V15+X15+Z15)/AA15</f>
        <v>#DIV/0!</v>
      </c>
    </row>
    <row r="16" spans="1:28" ht="16.5" thickBot="1">
      <c r="A16" s="84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116"/>
      <c r="S16" s="163"/>
      <c r="T16" s="164"/>
      <c r="U16" s="213"/>
      <c r="V16" s="213"/>
      <c r="W16" s="249"/>
      <c r="X16" s="250"/>
      <c r="Y16" s="213"/>
      <c r="Z16" s="213"/>
      <c r="AA16" s="234">
        <f>C16+E16+G16+I16+K16+M16+O16+Q16+S16+U16+W16+Y16</f>
        <v>0</v>
      </c>
      <c r="AB16" s="110" t="e">
        <f>(D16+F16+H16+J16+L16+N16+P16+R16+T16+V16+X16+Z16)/AA16</f>
        <v>#DIV/0!</v>
      </c>
    </row>
    <row r="17" spans="1:28" ht="15.75">
      <c r="A17" s="34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118"/>
      <c r="S17" s="167"/>
      <c r="T17" s="41"/>
      <c r="U17" s="215"/>
      <c r="V17" s="215"/>
      <c r="W17" s="253"/>
      <c r="X17" s="254"/>
      <c r="Y17" s="215"/>
      <c r="Z17" s="215"/>
      <c r="AA17" s="167"/>
      <c r="AB17" s="41"/>
    </row>
    <row r="18" spans="1:28" ht="15.75">
      <c r="A18" s="3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117"/>
      <c r="S18" s="165"/>
      <c r="T18" s="166"/>
      <c r="U18" s="214"/>
      <c r="V18" s="214"/>
      <c r="W18" s="251"/>
      <c r="X18" s="252"/>
      <c r="Y18" s="214"/>
      <c r="Z18" s="214"/>
      <c r="AA18" s="170">
        <f>C18+E18+G18+I18+K18+M18+O18+Q18+S18+U18+W18+Y18</f>
        <v>0</v>
      </c>
      <c r="AB18" s="62" t="e">
        <f>(D18+F18+H18+J18+L18+N18+P18+R18+T18+V18+X18+Z18)/AA18</f>
        <v>#DIV/0!</v>
      </c>
    </row>
    <row r="19" spans="1:28" ht="16.5" thickBot="1">
      <c r="A19" s="3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119"/>
      <c r="S19" s="163"/>
      <c r="T19" s="164"/>
      <c r="U19" s="213"/>
      <c r="V19" s="213"/>
      <c r="W19" s="249"/>
      <c r="X19" s="250"/>
      <c r="Y19" s="213"/>
      <c r="Z19" s="213"/>
      <c r="AA19" s="234">
        <f>C19+E19+G19+I19+K19+M19+O19+Q19+S19+U19+W19+Y19</f>
        <v>0</v>
      </c>
      <c r="AB19" s="110" t="e">
        <f>(D19+F19+H19+J19+L19+N19+P19+R19+T19+V19+X19+Z19)/AA19</f>
        <v>#DIV/0!</v>
      </c>
    </row>
    <row r="20" spans="1:28" ht="15.75">
      <c r="A20" s="3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118"/>
      <c r="S20" s="167"/>
      <c r="T20" s="41"/>
      <c r="U20" s="215"/>
      <c r="V20" s="215"/>
      <c r="W20" s="253"/>
      <c r="X20" s="254"/>
      <c r="Y20" s="215"/>
      <c r="Z20" s="215"/>
      <c r="AA20" s="167"/>
      <c r="AB20" s="41"/>
    </row>
    <row r="21" spans="1:28" ht="15.75">
      <c r="A21" s="35"/>
      <c r="B21" s="37" t="s">
        <v>12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117"/>
      <c r="S21" s="165"/>
      <c r="T21" s="166"/>
      <c r="U21" s="214"/>
      <c r="V21" s="214"/>
      <c r="W21" s="251"/>
      <c r="X21" s="252"/>
      <c r="Y21" s="214"/>
      <c r="Z21" s="214"/>
      <c r="AA21" s="170">
        <f>C21+E21+G21+I21+K21+M21+O21+Q21+S21+U21+W21+Y21</f>
        <v>0</v>
      </c>
      <c r="AB21" s="62" t="e">
        <f>(D21+F21+H21+J21+L21+N21+P21+R21+T21+V21+X21+Z21)/AA21</f>
        <v>#DIV/0!</v>
      </c>
    </row>
    <row r="22" spans="1:28" ht="16.5" thickBot="1">
      <c r="A22" s="36"/>
      <c r="B22" s="38" t="s">
        <v>13</v>
      </c>
      <c r="C22" s="54"/>
      <c r="D22" s="54"/>
      <c r="E22" s="54"/>
      <c r="F22" s="54"/>
      <c r="G22" s="54"/>
      <c r="H22" s="54"/>
      <c r="I22" s="92"/>
      <c r="J22" s="54"/>
      <c r="K22" s="54"/>
      <c r="L22" s="54"/>
      <c r="M22" s="54"/>
      <c r="N22" s="54"/>
      <c r="O22" s="54"/>
      <c r="P22" s="54"/>
      <c r="Q22" s="54"/>
      <c r="R22" s="119"/>
      <c r="S22" s="163"/>
      <c r="T22" s="164"/>
      <c r="U22" s="213"/>
      <c r="V22" s="213"/>
      <c r="W22" s="249"/>
      <c r="X22" s="250"/>
      <c r="Y22" s="213"/>
      <c r="Z22" s="213"/>
      <c r="AA22" s="234">
        <f>C22+E22+G22+I22+K22+M22+O22+Q22+S22+U22+W22+Y22</f>
        <v>0</v>
      </c>
      <c r="AB22" s="110" t="e">
        <f>(D22+F22+H22+J22+L22+N22+P22+R22+T22+V22+X22+Z22)/AA22</f>
        <v>#DIV/0!</v>
      </c>
    </row>
    <row r="23" spans="1:28" ht="15.75">
      <c r="A23" s="34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118"/>
      <c r="S23" s="167"/>
      <c r="T23" s="41"/>
      <c r="U23" s="215"/>
      <c r="V23" s="215"/>
      <c r="W23" s="253"/>
      <c r="X23" s="254"/>
      <c r="Y23" s="215"/>
      <c r="Z23" s="215"/>
      <c r="AA23" s="167"/>
      <c r="AB23" s="41"/>
    </row>
    <row r="24" spans="1:28" ht="15.75">
      <c r="A24" s="3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117"/>
      <c r="S24" s="165"/>
      <c r="T24" s="166"/>
      <c r="U24" s="214"/>
      <c r="V24" s="214"/>
      <c r="W24" s="251"/>
      <c r="X24" s="252"/>
      <c r="Y24" s="214"/>
      <c r="Z24" s="214"/>
      <c r="AA24" s="170">
        <f>C24+E24+G24+I24+K24+M24+O24+Q24+S24+U24+W24+Y24</f>
        <v>0</v>
      </c>
      <c r="AB24" s="62" t="e">
        <f>(D24+F24+H24+J24+L24+N24+P24+R24+T24+V24+X24+Z24)/AA24</f>
        <v>#DIV/0!</v>
      </c>
    </row>
    <row r="25" spans="1:28" ht="16.5" thickBot="1">
      <c r="A25" s="98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119"/>
      <c r="S25" s="163"/>
      <c r="T25" s="164"/>
      <c r="U25" s="213"/>
      <c r="V25" s="213"/>
      <c r="W25" s="249"/>
      <c r="X25" s="250"/>
      <c r="Y25" s="213"/>
      <c r="Z25" s="213"/>
      <c r="AA25" s="234">
        <f>C25+E25+G25+I25+K25+M25+O25+Q25+S25+U25+W25+Y25</f>
        <v>0</v>
      </c>
      <c r="AB25" s="110" t="e">
        <f>(D25+F25+H25+J25+L25+N25+P25+R25+T25+V25+X25+Z25)/AA25</f>
        <v>#DIV/0!</v>
      </c>
    </row>
    <row r="26" spans="1:28" ht="15.75">
      <c r="A26" s="99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120"/>
      <c r="S26" s="168"/>
      <c r="T26" s="169"/>
      <c r="U26" s="216"/>
      <c r="V26" s="216"/>
      <c r="W26" s="255"/>
      <c r="X26" s="256"/>
      <c r="Y26" s="216"/>
      <c r="Z26" s="216"/>
      <c r="AA26" s="170"/>
      <c r="AB26" s="60"/>
    </row>
    <row r="27" spans="1:28" ht="15.75">
      <c r="A27" s="100"/>
      <c r="B27" s="9" t="s">
        <v>12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121"/>
      <c r="S27" s="170"/>
      <c r="T27" s="171"/>
      <c r="U27" s="217"/>
      <c r="V27" s="217"/>
      <c r="W27" s="257"/>
      <c r="X27" s="258"/>
      <c r="Y27" s="217"/>
      <c r="Z27" s="217"/>
      <c r="AA27" s="170">
        <f>C27+E27+G27+I27+K27+M27+O27+Q27+S27+U27+W27+Y27</f>
        <v>0</v>
      </c>
      <c r="AB27" s="62" t="e">
        <f>(D27+F27+H27+J27+L27+N27+P27+R27+T27+V27+X27+Z27)/AA27</f>
        <v>#DIV/0!</v>
      </c>
    </row>
    <row r="28" spans="1:28" ht="16.5" thickBot="1">
      <c r="A28" s="101"/>
      <c r="B28" s="16" t="s">
        <v>13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122"/>
      <c r="S28" s="172"/>
      <c r="T28" s="173"/>
      <c r="U28" s="218"/>
      <c r="V28" s="218"/>
      <c r="W28" s="259"/>
      <c r="X28" s="260"/>
      <c r="Y28" s="218"/>
      <c r="Z28" s="218"/>
      <c r="AA28" s="234">
        <f>C28+E28+G28+I28+K28+M28+O28+Q28+S28+U28+W28+Y28</f>
        <v>0</v>
      </c>
      <c r="AB28" s="110" t="e">
        <f>(D28+F28+H28+J28+L28+N28+P28+R28+T28+V28+X28+Z28)/AA28</f>
        <v>#DIV/0!</v>
      </c>
    </row>
    <row r="29" spans="1:28" ht="15.75">
      <c r="A29" s="102" t="s">
        <v>39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123"/>
      <c r="S29" s="174"/>
      <c r="T29" s="175"/>
      <c r="U29" s="219"/>
      <c r="V29" s="219"/>
      <c r="W29" s="261"/>
      <c r="X29" s="262"/>
      <c r="Y29" s="219"/>
      <c r="Z29" s="219"/>
      <c r="AA29" s="174"/>
      <c r="AB29" s="58"/>
    </row>
    <row r="30" spans="1:28" ht="15.75">
      <c r="A30" s="2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117"/>
      <c r="S30" s="165"/>
      <c r="T30" s="166"/>
      <c r="U30" s="217"/>
      <c r="V30" s="217"/>
      <c r="W30" s="257"/>
      <c r="X30" s="258"/>
      <c r="Y30" s="217"/>
      <c r="Z30" s="217"/>
      <c r="AA30" s="170">
        <f>C30+E30+G30+I30+K30+M30+O30+Q30+S30+U30+W30+Y30</f>
        <v>0</v>
      </c>
      <c r="AB30" s="62" t="e">
        <f>(D30+F30+H30+J30+L30+N30+P30+R30+T30+V30+X30+Z30)/AA30</f>
        <v>#DIV/0!</v>
      </c>
    </row>
    <row r="31" spans="1:28" ht="16.5" thickBot="1">
      <c r="A31" s="2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119"/>
      <c r="S31" s="163"/>
      <c r="T31" s="164"/>
      <c r="U31" s="218"/>
      <c r="V31" s="218"/>
      <c r="W31" s="259"/>
      <c r="X31" s="260"/>
      <c r="Y31" s="218"/>
      <c r="Z31" s="218"/>
      <c r="AA31" s="234">
        <f>C31+E31+G31+I31+K31+M31+O31+Q31+S31+U31+W31+Y31</f>
        <v>0</v>
      </c>
      <c r="AB31" s="110" t="e">
        <f>(D31+F31+H31+J31+L31+N31+P31+R31+T31+V31+X31+Z31)/AA31</f>
        <v>#DIV/0!</v>
      </c>
    </row>
    <row r="32" spans="1:28" ht="15.75">
      <c r="A32" s="24" t="s">
        <v>38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124"/>
      <c r="S32" s="176"/>
      <c r="T32" s="65"/>
      <c r="U32" s="220"/>
      <c r="V32" s="220"/>
      <c r="W32" s="263"/>
      <c r="X32" s="264"/>
      <c r="Y32" s="220"/>
      <c r="Z32" s="220"/>
      <c r="AA32" s="176"/>
      <c r="AB32" s="65"/>
    </row>
    <row r="33" spans="1:28" ht="15.75">
      <c r="A33" s="2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117"/>
      <c r="S33" s="165"/>
      <c r="T33" s="166"/>
      <c r="U33" s="214"/>
      <c r="V33" s="214"/>
      <c r="W33" s="251"/>
      <c r="X33" s="252"/>
      <c r="Y33" s="214"/>
      <c r="Z33" s="214"/>
      <c r="AA33" s="170">
        <f>C33+E33+G33+I33+K33+M33+O33+Q33+S33+U33+W33+Y33</f>
        <v>0</v>
      </c>
      <c r="AB33" s="62" t="e">
        <f>(D33+F33+H33+J33+L33+N33+P33+R33+T33+V33+X33+Z33)/AA33</f>
        <v>#DIV/0!</v>
      </c>
    </row>
    <row r="34" spans="1:28" ht="16.5" thickBot="1">
      <c r="A34" s="2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119"/>
      <c r="S34" s="163"/>
      <c r="T34" s="164"/>
      <c r="U34" s="213"/>
      <c r="V34" s="213"/>
      <c r="W34" s="249"/>
      <c r="X34" s="250"/>
      <c r="Y34" s="213"/>
      <c r="Z34" s="213"/>
      <c r="AA34" s="234">
        <f>C34+E34+G34+I34+K34+M34+O34+Q34+S34+U34+W34+Y34</f>
        <v>0</v>
      </c>
      <c r="AB34" s="110" t="e">
        <f>(D34+F34+H34+J34+L34+N34+P34+R34+T34+V34+X34+Z34)/AA34</f>
        <v>#DIV/0!</v>
      </c>
    </row>
    <row r="35" spans="1:28" ht="15.75">
      <c r="A35" s="24" t="s">
        <v>22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123"/>
      <c r="S35" s="174"/>
      <c r="T35" s="175"/>
      <c r="U35" s="219"/>
      <c r="V35" s="219"/>
      <c r="W35" s="261"/>
      <c r="X35" s="262"/>
      <c r="Y35" s="219"/>
      <c r="Z35" s="219"/>
      <c r="AA35" s="174"/>
      <c r="AB35" s="58"/>
    </row>
    <row r="36" spans="1:28" ht="15.75">
      <c r="A36" s="2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117"/>
      <c r="S36" s="165"/>
      <c r="T36" s="166"/>
      <c r="U36" s="214"/>
      <c r="V36" s="214"/>
      <c r="W36" s="251"/>
      <c r="X36" s="252"/>
      <c r="Y36" s="214"/>
      <c r="Z36" s="214"/>
      <c r="AA36" s="170">
        <f>C36+E36+G36+I36+K36+M36+O36+Q36+S36+U36+W36+Y36</f>
        <v>0</v>
      </c>
      <c r="AB36" s="62" t="e">
        <f>(D36+F36+H36+J36+L36+N36+P36+R36+T36+V36+X36+Z36)/AA36</f>
        <v>#DIV/0!</v>
      </c>
    </row>
    <row r="37" spans="1:28" ht="16.5" thickBot="1">
      <c r="A37" s="2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19"/>
      <c r="S37" s="163"/>
      <c r="T37" s="164"/>
      <c r="U37" s="213"/>
      <c r="V37" s="213"/>
      <c r="W37" s="249"/>
      <c r="X37" s="250"/>
      <c r="Y37" s="213"/>
      <c r="Z37" s="213"/>
      <c r="AA37" s="234">
        <f>C37+E37+G37+I37+K37+M37+O37+Q37+S37+U37+W37+Y37</f>
        <v>0</v>
      </c>
      <c r="AB37" s="110" t="e">
        <f>(D37+F37+H37+J37+L37+N37+P37+R37+T37+V37+X37+Z37)/AA37</f>
        <v>#DIV/0!</v>
      </c>
    </row>
    <row r="38" spans="1:28" ht="15.75">
      <c r="A38" s="24" t="s">
        <v>23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123"/>
      <c r="S38" s="174"/>
      <c r="T38" s="175"/>
      <c r="U38" s="219"/>
      <c r="V38" s="219"/>
      <c r="W38" s="261"/>
      <c r="X38" s="262"/>
      <c r="Y38" s="219"/>
      <c r="Z38" s="219"/>
      <c r="AA38" s="174"/>
      <c r="AB38" s="58"/>
    </row>
    <row r="39" spans="1:28" ht="15.75">
      <c r="A39" s="2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117"/>
      <c r="S39" s="165"/>
      <c r="T39" s="166"/>
      <c r="U39" s="214"/>
      <c r="V39" s="214"/>
      <c r="W39" s="251"/>
      <c r="X39" s="252"/>
      <c r="Y39" s="214"/>
      <c r="Z39" s="214"/>
      <c r="AA39" s="170">
        <f>C39+E39+G39+I39+K39+M39+O39+Q39+S39+U39+W39+Y39</f>
        <v>0</v>
      </c>
      <c r="AB39" s="62" t="e">
        <f>(D39+F39+H39+J39+L39+N39+P39+R39+T39+V39+X39+Z39)/AA39</f>
        <v>#DIV/0!</v>
      </c>
    </row>
    <row r="40" spans="1:28" ht="16.5" thickBot="1">
      <c r="A40" s="2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119"/>
      <c r="S40" s="163"/>
      <c r="T40" s="164"/>
      <c r="U40" s="213"/>
      <c r="V40" s="213"/>
      <c r="W40" s="249"/>
      <c r="X40" s="250"/>
      <c r="Y40" s="213"/>
      <c r="Z40" s="213"/>
      <c r="AA40" s="234">
        <f>C40+E40+G40+I40+K40+M40+O40+Q40+S40+U40+W40+Y40</f>
        <v>0</v>
      </c>
      <c r="AB40" s="110" t="e">
        <f>(D40+F40+H40+J40+L40+N40+P40+R40+T40+V40+X40+Z40)/AA40</f>
        <v>#DIV/0!</v>
      </c>
    </row>
    <row r="41" spans="1:28" ht="15.75">
      <c r="A41" s="24" t="s">
        <v>32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23"/>
      <c r="S41" s="174"/>
      <c r="T41" s="175"/>
      <c r="U41" s="219"/>
      <c r="V41" s="219"/>
      <c r="W41" s="261"/>
      <c r="X41" s="262"/>
      <c r="Y41" s="219"/>
      <c r="Z41" s="219"/>
      <c r="AA41" s="174"/>
      <c r="AB41" s="58"/>
    </row>
    <row r="42" spans="1:28" ht="15.75">
      <c r="A42" s="2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117"/>
      <c r="S42" s="165"/>
      <c r="T42" s="166"/>
      <c r="U42" s="214"/>
      <c r="V42" s="214"/>
      <c r="W42" s="251"/>
      <c r="X42" s="252"/>
      <c r="Y42" s="214"/>
      <c r="Z42" s="214"/>
      <c r="AA42" s="170">
        <f>C42+E42+G42+I42+K42+M42+O42+Q42+S42+U42+W42+Y42</f>
        <v>0</v>
      </c>
      <c r="AB42" s="62" t="e">
        <f>(D42+F42+H42+J42+L42+N42+P42+R42+T42+V42+X42+Z42)/AA42</f>
        <v>#DIV/0!</v>
      </c>
    </row>
    <row r="43" spans="1:28" ht="16.5" thickBot="1">
      <c r="A43" s="2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125"/>
      <c r="S43" s="234"/>
      <c r="T43" s="177"/>
      <c r="U43" s="239"/>
      <c r="V43" s="221"/>
      <c r="W43" s="265"/>
      <c r="X43" s="266"/>
      <c r="Y43" s="221"/>
      <c r="Z43" s="221"/>
      <c r="AA43" s="234">
        <f>C43+E43+G43+I43+K43+M43+O43+Q43+S43+U43+W43+Y43</f>
        <v>0</v>
      </c>
      <c r="AB43" s="110" t="e">
        <f>(D43+F43+H43+J43+L43+N43+P43+R43+T43+V43+X43+Z43)/AA43</f>
        <v>#DIV/0!</v>
      </c>
    </row>
    <row r="44" spans="1:28" ht="15.75">
      <c r="A44" s="24" t="s">
        <v>33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123"/>
      <c r="S44" s="174"/>
      <c r="T44" s="175"/>
      <c r="U44" s="219"/>
      <c r="V44" s="219"/>
      <c r="W44" s="261"/>
      <c r="X44" s="262"/>
      <c r="Y44" s="219"/>
      <c r="Z44" s="219"/>
      <c r="AA44" s="174"/>
      <c r="AB44" s="58"/>
    </row>
    <row r="45" spans="1:28" ht="15.75">
      <c r="A45" s="25"/>
      <c r="B45" s="22" t="s">
        <v>12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7"/>
      <c r="S45" s="165"/>
      <c r="T45" s="166"/>
      <c r="U45" s="214"/>
      <c r="V45" s="214"/>
      <c r="W45" s="251"/>
      <c r="X45" s="252"/>
      <c r="Y45" s="214"/>
      <c r="Z45" s="214"/>
      <c r="AA45" s="170">
        <f>C45+E45+G45+I45+K45+M45+O45+Q45+S45+U45+W45+Y45</f>
        <v>0</v>
      </c>
      <c r="AB45" s="62" t="e">
        <f>(D45+F45+H45+J45+L45+N45+P45+R45+T45+V45+X45+Z45)/AA45</f>
        <v>#DIV/0!</v>
      </c>
    </row>
    <row r="46" spans="1:28" ht="16.5" thickBot="1">
      <c r="A46" s="2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119"/>
      <c r="S46" s="163"/>
      <c r="T46" s="164"/>
      <c r="U46" s="213"/>
      <c r="V46" s="213"/>
      <c r="W46" s="249"/>
      <c r="X46" s="250"/>
      <c r="Y46" s="213"/>
      <c r="Z46" s="213"/>
      <c r="AA46" s="234">
        <f>C46+E46+G46+I46+K46+M46+O46+Q46+S46+U46+W46+Y46</f>
        <v>0</v>
      </c>
      <c r="AB46" s="110" t="e">
        <f>(D46+F46+H46+J46+L46+N46+P46+R46+T46+V46+X46+Z46)/AA46</f>
        <v>#DIV/0!</v>
      </c>
    </row>
    <row r="47" spans="1:28" ht="15.75">
      <c r="A47" s="24" t="s">
        <v>34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123"/>
      <c r="S47" s="174"/>
      <c r="T47" s="175"/>
      <c r="U47" s="219"/>
      <c r="V47" s="219"/>
      <c r="W47" s="261"/>
      <c r="X47" s="262"/>
      <c r="Y47" s="219"/>
      <c r="Z47" s="219"/>
      <c r="AA47" s="174"/>
      <c r="AB47" s="58"/>
    </row>
    <row r="48" spans="1:28" ht="15.75">
      <c r="A48" s="2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117"/>
      <c r="S48" s="165"/>
      <c r="T48" s="166"/>
      <c r="U48" s="214"/>
      <c r="V48" s="214"/>
      <c r="W48" s="251"/>
      <c r="X48" s="252"/>
      <c r="Y48" s="214"/>
      <c r="Z48" s="214"/>
      <c r="AA48" s="170">
        <f>C48+E48+G48+I48+K48+M48+O48+Q48+S48+U48+W48+Y48</f>
        <v>0</v>
      </c>
      <c r="AB48" s="62" t="e">
        <f>(D48+F48+H48+J48+L48+N48+P48+R48+T48+V48+X48+Z48)/AA48</f>
        <v>#DIV/0!</v>
      </c>
    </row>
    <row r="49" spans="1:28" ht="16.5" thickBot="1">
      <c r="A49" s="26"/>
      <c r="B49" s="23" t="s">
        <v>13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19"/>
      <c r="S49" s="163"/>
      <c r="T49" s="164"/>
      <c r="U49" s="213"/>
      <c r="V49" s="213"/>
      <c r="W49" s="249"/>
      <c r="X49" s="250"/>
      <c r="Y49" s="213"/>
      <c r="Z49" s="213"/>
      <c r="AA49" s="234">
        <f>C49+E49+G49+I49+K49+M49+O49+Q49+S49+U49+W49+Y49</f>
        <v>0</v>
      </c>
      <c r="AB49" s="110" t="e">
        <f>(D49+F49+H49+J49+L49+N49+P49+R49+T49+V49+X49+Z49)/AA49</f>
        <v>#DIV/0!</v>
      </c>
    </row>
    <row r="50" spans="1:28" ht="16.5" thickBot="1">
      <c r="A50" s="30">
        <v>15</v>
      </c>
      <c r="B50" s="15" t="s">
        <v>7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126"/>
      <c r="S50" s="178"/>
      <c r="T50" s="179"/>
      <c r="U50" s="222"/>
      <c r="V50" s="222"/>
      <c r="W50" s="267"/>
      <c r="X50" s="268"/>
      <c r="Y50" s="222"/>
      <c r="Z50" s="222"/>
      <c r="AA50" s="178">
        <f>C50+E50+G50+I50+K50+M50+O50+Q50+S50+U50+W50+Y50</f>
        <v>0</v>
      </c>
      <c r="AB50" s="235" t="e">
        <f>(D50+F50+H50+J50+L50+N50+P50+R50+T50+V50+X50+Z50)/AA50</f>
        <v>#DIV/0!</v>
      </c>
    </row>
    <row r="51" spans="1:28" ht="15.75">
      <c r="A51" s="31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114"/>
      <c r="S51" s="160"/>
      <c r="T51" s="161"/>
      <c r="U51" s="211"/>
      <c r="V51" s="211"/>
      <c r="W51" s="245"/>
      <c r="X51" s="246"/>
      <c r="Y51" s="211"/>
      <c r="Z51" s="211"/>
      <c r="AA51" s="160"/>
      <c r="AB51" s="87"/>
    </row>
    <row r="52" spans="1:28" ht="15.75">
      <c r="A52" s="28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127"/>
      <c r="S52" s="180"/>
      <c r="T52" s="181"/>
      <c r="U52" s="223"/>
      <c r="V52" s="223"/>
      <c r="W52" s="269"/>
      <c r="X52" s="270"/>
      <c r="Y52" s="223"/>
      <c r="Z52" s="223"/>
      <c r="AA52" s="180"/>
      <c r="AB52" s="68"/>
    </row>
    <row r="53" spans="1:28" ht="16.5" thickBot="1">
      <c r="A53" s="29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128"/>
      <c r="S53" s="182"/>
      <c r="T53" s="183"/>
      <c r="U53" s="224"/>
      <c r="V53" s="224"/>
      <c r="W53" s="271"/>
      <c r="X53" s="272"/>
      <c r="Y53" s="224"/>
      <c r="Z53" s="224"/>
      <c r="AA53" s="182"/>
      <c r="AB53" s="70"/>
    </row>
    <row r="54" spans="1:28" ht="15.75">
      <c r="A54" s="31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129"/>
      <c r="S54" s="184"/>
      <c r="T54" s="185"/>
      <c r="U54" s="225"/>
      <c r="V54" s="225"/>
      <c r="W54" s="273"/>
      <c r="X54" s="274"/>
      <c r="Y54" s="225"/>
      <c r="Z54" s="225"/>
      <c r="AA54" s="184"/>
      <c r="AB54" s="72"/>
    </row>
    <row r="55" spans="1:28" ht="15.75">
      <c r="A55" s="28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121"/>
      <c r="S55" s="170"/>
      <c r="T55" s="171"/>
      <c r="U55" s="217"/>
      <c r="V55" s="217"/>
      <c r="W55" s="257"/>
      <c r="X55" s="258"/>
      <c r="Y55" s="217"/>
      <c r="Z55" s="217"/>
      <c r="AA55" s="170"/>
      <c r="AB55" s="62"/>
    </row>
    <row r="56" spans="1:28" ht="16.5" thickBot="1">
      <c r="A56" s="29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130"/>
      <c r="S56" s="186"/>
      <c r="T56" s="74"/>
      <c r="U56" s="226"/>
      <c r="V56" s="226"/>
      <c r="W56" s="275"/>
      <c r="X56" s="276"/>
      <c r="Y56" s="226"/>
      <c r="Z56" s="226"/>
      <c r="AA56" s="186"/>
      <c r="AB56" s="74"/>
    </row>
    <row r="57" spans="1:28" ht="15.75">
      <c r="A57" s="31">
        <v>18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129"/>
      <c r="S57" s="184"/>
      <c r="T57" s="185"/>
      <c r="U57" s="225"/>
      <c r="V57" s="225"/>
      <c r="W57" s="273"/>
      <c r="X57" s="274"/>
      <c r="Y57" s="225"/>
      <c r="Z57" s="225"/>
      <c r="AA57" s="184"/>
      <c r="AB57" s="72"/>
    </row>
    <row r="58" spans="1:28" ht="16.5" thickBot="1">
      <c r="A58" s="27"/>
      <c r="B58" s="13" t="s">
        <v>12</v>
      </c>
      <c r="C58" s="7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31"/>
      <c r="S58" s="187"/>
      <c r="T58" s="188"/>
      <c r="U58" s="227"/>
      <c r="V58" s="227"/>
      <c r="W58" s="277"/>
      <c r="X58" s="278"/>
      <c r="Y58" s="227"/>
      <c r="Z58" s="227"/>
      <c r="AA58" s="170">
        <f>C58+E58+G58+I58+K58+M58+O58+Q58+S58+U58+W58+Y58</f>
        <v>0</v>
      </c>
      <c r="AB58" s="62" t="e">
        <f>(D58+F58+H58+J58+L58+N58+P58+R58+T58+V58+X58+Z58)/AA58</f>
        <v>#DIV/0!</v>
      </c>
    </row>
    <row r="59" spans="1:28" ht="16.5" thickBot="1">
      <c r="A59" s="30"/>
      <c r="B59" s="19" t="s">
        <v>13</v>
      </c>
      <c r="C59" s="76"/>
      <c r="D59" s="76"/>
      <c r="E59" s="76"/>
      <c r="F59" s="76"/>
      <c r="G59" s="76"/>
      <c r="H59" s="76"/>
      <c r="I59" s="93"/>
      <c r="J59" s="93"/>
      <c r="K59" s="93"/>
      <c r="L59" s="93"/>
      <c r="M59" s="106"/>
      <c r="N59" s="93"/>
      <c r="O59" s="93"/>
      <c r="P59" s="93"/>
      <c r="Q59" s="93"/>
      <c r="R59" s="132"/>
      <c r="S59" s="189"/>
      <c r="T59" s="190"/>
      <c r="U59" s="228"/>
      <c r="V59" s="228"/>
      <c r="W59" s="279"/>
      <c r="X59" s="280"/>
      <c r="Y59" s="228"/>
      <c r="Z59" s="228"/>
      <c r="AA59" s="234">
        <f>C59+E59+G59+I59+K59+M59+O59+Q59+S59+U59+W59+Y59</f>
        <v>0</v>
      </c>
      <c r="AB59" s="110" t="e">
        <f>(D59+F59+H59+J59+L59+N59+P59+R59+T59+V59+X59+Z59)/AA59</f>
        <v>#DIV/0!</v>
      </c>
    </row>
    <row r="60" spans="1:28" ht="15.75">
      <c r="A60" s="31">
        <v>19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129"/>
      <c r="S60" s="184"/>
      <c r="T60" s="185"/>
      <c r="U60" s="225"/>
      <c r="V60" s="225"/>
      <c r="W60" s="273"/>
      <c r="X60" s="274"/>
      <c r="Y60" s="225"/>
      <c r="Z60" s="225"/>
      <c r="AA60" s="184"/>
      <c r="AB60" s="72"/>
    </row>
    <row r="61" spans="1:28" ht="15.75">
      <c r="A61" s="28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121"/>
      <c r="S61" s="170"/>
      <c r="T61" s="171"/>
      <c r="U61" s="217"/>
      <c r="V61" s="217"/>
      <c r="W61" s="257"/>
      <c r="X61" s="258"/>
      <c r="Y61" s="217"/>
      <c r="Z61" s="217"/>
      <c r="AA61" s="170">
        <f>C61+E61+G61+I61+K61+M61+O61+Q61+S61+U61+W61+Y61</f>
        <v>0</v>
      </c>
      <c r="AB61" s="62" t="e">
        <f>(D61+F61+H61+J61+L61+N61+P61+R61+T61+V61+X61+Z61)/AA61</f>
        <v>#DIV/0!</v>
      </c>
    </row>
    <row r="62" spans="1:28" ht="16.5" thickBot="1">
      <c r="A62" s="29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133"/>
      <c r="S62" s="191"/>
      <c r="T62" s="192"/>
      <c r="U62" s="229"/>
      <c r="V62" s="229"/>
      <c r="W62" s="281"/>
      <c r="X62" s="282"/>
      <c r="Y62" s="229"/>
      <c r="Z62" s="229"/>
      <c r="AA62" s="234">
        <f>C62+E62+G62+I62+K62+M62+O62+Q62+S62+U62+W62+Y62</f>
        <v>0</v>
      </c>
      <c r="AB62" s="110" t="e">
        <f>(D62+F62+H62+J62+L62+N62+P62+R62+T62+V62+X62+Z62)/AA62</f>
        <v>#DIV/0!</v>
      </c>
    </row>
    <row r="63" spans="1:28" ht="15.75">
      <c r="A63" s="31">
        <v>20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129"/>
      <c r="S63" s="184"/>
      <c r="T63" s="185"/>
      <c r="U63" s="225"/>
      <c r="V63" s="225"/>
      <c r="W63" s="273"/>
      <c r="X63" s="274"/>
      <c r="Y63" s="225"/>
      <c r="Z63" s="225"/>
      <c r="AA63" s="184"/>
      <c r="AB63" s="72"/>
    </row>
    <row r="64" spans="1:28" ht="15.75">
      <c r="A64" s="28"/>
      <c r="B64" s="9" t="s">
        <v>12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121"/>
      <c r="S64" s="170"/>
      <c r="T64" s="171"/>
      <c r="U64" s="217"/>
      <c r="V64" s="217"/>
      <c r="W64" s="257"/>
      <c r="X64" s="258"/>
      <c r="Y64" s="217"/>
      <c r="Z64" s="217"/>
      <c r="AA64" s="170">
        <f>C64+E64+G64+I64+K64+M64+O64+Q64+S64+U64+W64+Y64</f>
        <v>0</v>
      </c>
      <c r="AB64" s="62" t="e">
        <f>(D64+F64+H64+J64+L64+N64+P64+R64+T64+V64+X64+Z64)/AA64</f>
        <v>#DIV/0!</v>
      </c>
    </row>
    <row r="65" spans="1:28" ht="16.5" thickBot="1">
      <c r="A65" s="29"/>
      <c r="B65" s="16" t="s">
        <v>13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133"/>
      <c r="S65" s="191"/>
      <c r="T65" s="192"/>
      <c r="U65" s="229"/>
      <c r="V65" s="229"/>
      <c r="W65" s="281"/>
      <c r="X65" s="282"/>
      <c r="Y65" s="229"/>
      <c r="Z65" s="229"/>
      <c r="AA65" s="234">
        <f>C65+E65+G65+I65+K65+M65+O65+Q65+S65+U65+W65+Y65</f>
        <v>0</v>
      </c>
      <c r="AB65" s="110" t="e">
        <f>(D65+F65+H65+J65+L65+N65+P65+R65+T65+V65+X65+Z65)/AA65</f>
        <v>#DIV/0!</v>
      </c>
    </row>
    <row r="66" spans="1:28" ht="30">
      <c r="A66" s="32">
        <v>21</v>
      </c>
      <c r="B66" s="17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134"/>
      <c r="S66" s="193"/>
      <c r="T66" s="194"/>
      <c r="U66" s="230"/>
      <c r="V66" s="230"/>
      <c r="W66" s="283"/>
      <c r="X66" s="284"/>
      <c r="Y66" s="230"/>
      <c r="Z66" s="230"/>
      <c r="AA66" s="193"/>
      <c r="AB66" s="78"/>
    </row>
    <row r="67" spans="1:28" ht="15.75">
      <c r="A67" s="28"/>
      <c r="B67" s="9" t="s">
        <v>12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121"/>
      <c r="S67" s="170"/>
      <c r="T67" s="171"/>
      <c r="U67" s="217"/>
      <c r="V67" s="217"/>
      <c r="W67" s="257"/>
      <c r="X67" s="258"/>
      <c r="Y67" s="217"/>
      <c r="Z67" s="217"/>
      <c r="AA67" s="170">
        <f>C67+E67+G67+I67+K67+M67+O67+Q67+S67+U67+W67+Y67</f>
        <v>0</v>
      </c>
      <c r="AB67" s="62" t="e">
        <f>(D67+F67+H67+J67+L67+N67+P67+R67+T67+V67+X67+Z67)/AA67</f>
        <v>#DIV/0!</v>
      </c>
    </row>
    <row r="68" spans="1:28" ht="16.5" thickBot="1">
      <c r="A68" s="29"/>
      <c r="B68" s="16" t="s">
        <v>13</v>
      </c>
      <c r="C68" s="63"/>
      <c r="D68" s="63"/>
      <c r="E68" s="63"/>
      <c r="F68" s="63"/>
      <c r="G68" s="63"/>
      <c r="H68" s="63"/>
      <c r="I68" s="63"/>
      <c r="J68" s="63"/>
      <c r="K68" s="104"/>
      <c r="L68" s="63"/>
      <c r="M68" s="63"/>
      <c r="N68" s="63"/>
      <c r="O68" s="104"/>
      <c r="P68" s="63"/>
      <c r="Q68" s="63"/>
      <c r="R68" s="133"/>
      <c r="S68" s="191"/>
      <c r="T68" s="192"/>
      <c r="U68" s="229"/>
      <c r="V68" s="229"/>
      <c r="W68" s="281"/>
      <c r="X68" s="282"/>
      <c r="Y68" s="229"/>
      <c r="Z68" s="229"/>
      <c r="AA68" s="234">
        <f>C68+E68+G68+I68+K68+M68+O68+Q68+S68+U68+W68+Y68</f>
        <v>0</v>
      </c>
      <c r="AB68" s="110" t="e">
        <f>(D68+F68+H68+J68+L68+N68+P68+R68+T68+V68+X68+Z68)/AA68</f>
        <v>#DIV/0!</v>
      </c>
    </row>
    <row r="69" spans="1:28" ht="15.75">
      <c r="A69" s="31">
        <v>22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129"/>
      <c r="S69" s="184"/>
      <c r="T69" s="185"/>
      <c r="U69" s="225"/>
      <c r="V69" s="225"/>
      <c r="W69" s="273"/>
      <c r="X69" s="274"/>
      <c r="Y69" s="225"/>
      <c r="Z69" s="225"/>
      <c r="AA69" s="184"/>
      <c r="AB69" s="72"/>
    </row>
    <row r="70" spans="1:28" ht="15.75">
      <c r="A70" s="28"/>
      <c r="B70" s="9" t="s">
        <v>12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121"/>
      <c r="S70" s="170"/>
      <c r="T70" s="171"/>
      <c r="U70" s="217"/>
      <c r="V70" s="217"/>
      <c r="W70" s="257"/>
      <c r="X70" s="258"/>
      <c r="Y70" s="217"/>
      <c r="Z70" s="217"/>
      <c r="AA70" s="170">
        <f>C70+E70+G70+I70+K70+M70+O70+Q70+S70+U70+W70+Y70</f>
        <v>0</v>
      </c>
      <c r="AB70" s="62" t="e">
        <f>(D70+F70+H70+J70+L70+N70+P70+R70+T70+V70+X70+Z70)/AA70</f>
        <v>#DIV/0!</v>
      </c>
    </row>
    <row r="71" spans="1:28" ht="16.5" thickBot="1">
      <c r="A71" s="29"/>
      <c r="B71" s="16" t="s">
        <v>13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133"/>
      <c r="S71" s="191"/>
      <c r="T71" s="192"/>
      <c r="U71" s="229"/>
      <c r="V71" s="229"/>
      <c r="W71" s="281"/>
      <c r="X71" s="282"/>
      <c r="Y71" s="229"/>
      <c r="Z71" s="229"/>
      <c r="AA71" s="234">
        <f>C71+E71+G71+I71+K71+M71+O71+Q71+S71+U71+W71+Y71</f>
        <v>0</v>
      </c>
      <c r="AB71" s="110" t="e">
        <f>(D71+F71+H71+J71+L71+N71+P71+R71+T71+V71+X71+Z71)/AA71</f>
        <v>#DIV/0!</v>
      </c>
    </row>
    <row r="72" spans="1:28" ht="15.75">
      <c r="A72" s="55">
        <v>23</v>
      </c>
      <c r="B72" s="56" t="s">
        <v>35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114"/>
      <c r="S72" s="160"/>
      <c r="T72" s="161"/>
      <c r="U72" s="211"/>
      <c r="V72" s="211"/>
      <c r="W72" s="245"/>
      <c r="X72" s="246"/>
      <c r="Y72" s="211"/>
      <c r="Z72" s="211"/>
      <c r="AA72" s="160"/>
      <c r="AB72" s="87"/>
    </row>
    <row r="73" spans="1:28" ht="15.75">
      <c r="A73" s="28"/>
      <c r="B73" s="9" t="s">
        <v>12</v>
      </c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127"/>
      <c r="S73" s="180"/>
      <c r="T73" s="181"/>
      <c r="U73" s="223"/>
      <c r="V73" s="223"/>
      <c r="W73" s="269"/>
      <c r="X73" s="270"/>
      <c r="Y73" s="223"/>
      <c r="Z73" s="223"/>
      <c r="AA73" s="170">
        <f>C73+E73+G73+I73+K73+M73+O73+Q73+S73+U73+W73+Y73</f>
        <v>0</v>
      </c>
      <c r="AB73" s="62" t="e">
        <f>(D73+F73+H73+J73+L73+N73+P73+R73+T73+V73+X73+Z73)/AA73</f>
        <v>#DIV/0!</v>
      </c>
    </row>
    <row r="74" spans="1:28" ht="16.5" thickBot="1">
      <c r="A74" s="29"/>
      <c r="B74" s="16" t="s">
        <v>13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133"/>
      <c r="S74" s="191"/>
      <c r="T74" s="192"/>
      <c r="U74" s="229"/>
      <c r="V74" s="229"/>
      <c r="W74" s="281"/>
      <c r="X74" s="282"/>
      <c r="Y74" s="229"/>
      <c r="Z74" s="229"/>
      <c r="AA74" s="234">
        <f>C74+E74+G74+I74+K74+M74+O74+Q74+S74+U74+W74+Y74</f>
        <v>0</v>
      </c>
      <c r="AB74" s="110" t="e">
        <f>(D74+F74+H74+J74+L74+N74+P74+R74+T74+V74+X74+Z74)/AA74</f>
        <v>#DIV/0!</v>
      </c>
    </row>
    <row r="75" spans="1:28" ht="15.75">
      <c r="A75" s="55">
        <v>24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114"/>
      <c r="S75" s="160"/>
      <c r="T75" s="161"/>
      <c r="U75" s="211"/>
      <c r="V75" s="211"/>
      <c r="W75" s="245"/>
      <c r="X75" s="246"/>
      <c r="Y75" s="211"/>
      <c r="Z75" s="211"/>
      <c r="AA75" s="160"/>
      <c r="AB75" s="87"/>
    </row>
    <row r="76" spans="1:28" ht="15.75">
      <c r="A76" s="28"/>
      <c r="B76" s="9" t="s">
        <v>12</v>
      </c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127"/>
      <c r="S76" s="180"/>
      <c r="T76" s="181"/>
      <c r="U76" s="223"/>
      <c r="V76" s="223"/>
      <c r="W76" s="269"/>
      <c r="X76" s="270"/>
      <c r="Y76" s="223"/>
      <c r="Z76" s="223"/>
      <c r="AA76" s="170">
        <f>C76+E76+G76+I76+K76+M76+O76+Q76+S76+U76+W76+Y76</f>
        <v>0</v>
      </c>
      <c r="AB76" s="62" t="e">
        <f>(D76+F76+H76+J76+L76+N76+P76+R76+T76+V76+X76+Z76)/AA76</f>
        <v>#DIV/0!</v>
      </c>
    </row>
    <row r="77" spans="1:28" ht="16.5" thickBot="1">
      <c r="A77" s="28"/>
      <c r="B77" s="16" t="s">
        <v>13</v>
      </c>
      <c r="C77" s="79"/>
      <c r="D77" s="79"/>
      <c r="E77" s="79"/>
      <c r="F77" s="79"/>
      <c r="G77" s="79"/>
      <c r="H77" s="79"/>
      <c r="I77" s="103"/>
      <c r="J77" s="103"/>
      <c r="K77" s="103"/>
      <c r="L77" s="103"/>
      <c r="M77" s="103"/>
      <c r="N77" s="103"/>
      <c r="O77" s="103"/>
      <c r="P77" s="103"/>
      <c r="Q77" s="103"/>
      <c r="R77" s="135"/>
      <c r="S77" s="191"/>
      <c r="T77" s="192"/>
      <c r="U77" s="229"/>
      <c r="V77" s="229"/>
      <c r="W77" s="281"/>
      <c r="X77" s="282"/>
      <c r="Y77" s="229"/>
      <c r="Z77" s="229"/>
      <c r="AA77" s="234">
        <f>C77+E77+G77+I77+K77+M77+O77+Q77+S77+U77+W77+Y77</f>
        <v>0</v>
      </c>
      <c r="AB77" s="110" t="e">
        <f>(D77+F77+H77+J77+L77+N77+P77+R77+T77+V77+X77+Z77)/AA77</f>
        <v>#DIV/0!</v>
      </c>
    </row>
    <row r="78" spans="1:28" ht="15.75">
      <c r="A78" s="27">
        <v>25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114"/>
      <c r="S78" s="160"/>
      <c r="T78" s="161"/>
      <c r="U78" s="211"/>
      <c r="V78" s="211"/>
      <c r="W78" s="245"/>
      <c r="X78" s="246"/>
      <c r="Y78" s="211"/>
      <c r="Z78" s="211"/>
      <c r="AA78" s="160"/>
      <c r="AB78" s="87"/>
    </row>
    <row r="79" spans="1:28" ht="15.75">
      <c r="A79" s="27"/>
      <c r="B79" s="9" t="s">
        <v>12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127"/>
      <c r="S79" s="180"/>
      <c r="T79" s="181"/>
      <c r="U79" s="223"/>
      <c r="V79" s="223"/>
      <c r="W79" s="269"/>
      <c r="X79" s="270"/>
      <c r="Y79" s="223"/>
      <c r="Z79" s="223"/>
      <c r="AA79" s="170">
        <f>C79+E79+G79+I79+K79+M79+O79+Q79+S79+U79+W79+Y79</f>
        <v>0</v>
      </c>
      <c r="AB79" s="62" t="e">
        <f>(D79+F79+H79+J79+L79+N79+P79+R79+T79+V79+X79+Z79)/AA79</f>
        <v>#DIV/0!</v>
      </c>
    </row>
    <row r="80" spans="1:28" ht="16.5" thickBot="1">
      <c r="A80" s="27"/>
      <c r="B80" s="16" t="s">
        <v>13</v>
      </c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136"/>
      <c r="S80" s="195"/>
      <c r="T80" s="196"/>
      <c r="U80" s="231"/>
      <c r="V80" s="231"/>
      <c r="W80" s="281"/>
      <c r="X80" s="282"/>
      <c r="Y80" s="229"/>
      <c r="Z80" s="229"/>
      <c r="AA80" s="234">
        <f>C80+E80+G80+I80+K80+M80+O80+Q80+S80+U80+W80+Y80</f>
        <v>0</v>
      </c>
      <c r="AB80" s="110">
        <v>0</v>
      </c>
    </row>
    <row r="81" spans="1:28" ht="15.75">
      <c r="A81" s="27">
        <v>26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114"/>
      <c r="S81" s="160"/>
      <c r="T81" s="161"/>
      <c r="U81" s="211"/>
      <c r="V81" s="211"/>
      <c r="W81" s="245"/>
      <c r="X81" s="246"/>
      <c r="Y81" s="211"/>
      <c r="Z81" s="211"/>
      <c r="AA81" s="160"/>
      <c r="AB81" s="87"/>
    </row>
    <row r="82" spans="1:28" ht="15.75">
      <c r="A82" s="27"/>
      <c r="B82" s="9" t="s">
        <v>12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137"/>
      <c r="S82" s="197"/>
      <c r="T82" s="198"/>
      <c r="U82" s="232"/>
      <c r="V82" s="232"/>
      <c r="W82" s="285"/>
      <c r="X82" s="286"/>
      <c r="Y82" s="232"/>
      <c r="Z82" s="232"/>
      <c r="AA82" s="170">
        <f>C82+E82+G82+I82+K82+M82+O82+Q82+S82+U82+W82+Y82</f>
        <v>0</v>
      </c>
      <c r="AB82" s="62" t="e">
        <f>(D82+F82+H82+J82+L82+N82+P82+R82+T82+V82+X82+Z82)/AA82</f>
        <v>#DIV/0!</v>
      </c>
    </row>
    <row r="83" spans="1:28" ht="16.5" thickBot="1">
      <c r="A83" s="29"/>
      <c r="B83" s="16" t="s">
        <v>13</v>
      </c>
      <c r="C83" s="80"/>
      <c r="D83" s="80"/>
      <c r="E83" s="80"/>
      <c r="F83" s="80"/>
      <c r="G83" s="80"/>
      <c r="H83" s="80"/>
      <c r="I83" s="93"/>
      <c r="J83" s="93"/>
      <c r="K83" s="93"/>
      <c r="L83" s="93"/>
      <c r="M83" s="93"/>
      <c r="N83" s="93"/>
      <c r="O83" s="93"/>
      <c r="P83" s="93"/>
      <c r="Q83" s="93"/>
      <c r="R83" s="132"/>
      <c r="S83" s="189"/>
      <c r="T83" s="190"/>
      <c r="U83" s="228"/>
      <c r="V83" s="228"/>
      <c r="W83" s="279"/>
      <c r="X83" s="280"/>
      <c r="Y83" s="228"/>
      <c r="Z83" s="228"/>
      <c r="AA83" s="234">
        <f>C83+E83+G83+I83+K83+M83+O83+Q83+S83+U83+W83+Y83</f>
        <v>0</v>
      </c>
      <c r="AB83" s="110" t="e">
        <f>(D83+F83+H83+J83+L83+N83+P83+R83+T83+V83+X83+Z83)/AA83</f>
        <v>#DIV/0!</v>
      </c>
    </row>
    <row r="84" spans="1:28" ht="15.75">
      <c r="A84" s="27">
        <v>27</v>
      </c>
      <c r="B84" s="8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114"/>
      <c r="S84" s="160"/>
      <c r="T84" s="161"/>
      <c r="U84" s="211"/>
      <c r="V84" s="211"/>
      <c r="W84" s="245"/>
      <c r="X84" s="246"/>
      <c r="Y84" s="211"/>
      <c r="Z84" s="211"/>
      <c r="AA84" s="160"/>
      <c r="AB84" s="87"/>
    </row>
    <row r="85" spans="1:28" ht="15.75">
      <c r="A85" s="27"/>
      <c r="B85" s="9" t="s">
        <v>12</v>
      </c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137"/>
      <c r="S85" s="197"/>
      <c r="T85" s="198"/>
      <c r="U85" s="232"/>
      <c r="V85" s="232"/>
      <c r="W85" s="285"/>
      <c r="X85" s="286"/>
      <c r="Y85" s="232"/>
      <c r="Z85" s="232"/>
      <c r="AA85" s="170">
        <f>C85+E85+G85+I85+K85+M85+O85+Q85+S85+U85+W85+Y85</f>
        <v>0</v>
      </c>
      <c r="AB85" s="62" t="e">
        <f>(D85+F85+H85+J85+L85+N85+P85+R85+T85+V85+X85+Z85)/AA85</f>
        <v>#DIV/0!</v>
      </c>
    </row>
    <row r="86" spans="1:28" ht="16.5" thickBot="1">
      <c r="A86" s="29"/>
      <c r="B86" s="16" t="s">
        <v>13</v>
      </c>
      <c r="C86" s="80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132"/>
      <c r="S86" s="189"/>
      <c r="T86" s="190"/>
      <c r="U86" s="228"/>
      <c r="V86" s="228"/>
      <c r="W86" s="279"/>
      <c r="X86" s="280"/>
      <c r="Y86" s="228"/>
      <c r="Z86" s="228"/>
      <c r="AA86" s="234">
        <f>C86+E86+G86+I86+K86+M86+O86+Q86+S86+U86+W86+Y86</f>
        <v>0</v>
      </c>
      <c r="AB86" s="110" t="e">
        <f>(D86+F86+H86+J86+L86+N86+P86+R86+T86+V86+X86+Z86)/AA86</f>
        <v>#DIV/0!</v>
      </c>
    </row>
    <row r="87" spans="1:28" ht="15.75">
      <c r="A87" s="30">
        <v>28</v>
      </c>
      <c r="B87" s="82" t="s">
        <v>55</v>
      </c>
      <c r="C87" s="80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86"/>
      <c r="R87" s="114"/>
      <c r="S87" s="160"/>
      <c r="T87" s="161"/>
      <c r="U87" s="211"/>
      <c r="V87" s="211"/>
      <c r="W87" s="245"/>
      <c r="X87" s="246"/>
      <c r="Y87" s="211"/>
      <c r="Z87" s="211"/>
      <c r="AA87" s="160"/>
      <c r="AB87" s="87"/>
    </row>
    <row r="88" spans="1:28" ht="15.75">
      <c r="A88" s="30"/>
      <c r="B88" s="9" t="s">
        <v>12</v>
      </c>
      <c r="C88" s="80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81"/>
      <c r="R88" s="137"/>
      <c r="S88" s="197"/>
      <c r="T88" s="198"/>
      <c r="U88" s="232"/>
      <c r="V88" s="232"/>
      <c r="W88" s="285"/>
      <c r="X88" s="286"/>
      <c r="Y88" s="232"/>
      <c r="Z88" s="232"/>
      <c r="AA88" s="170">
        <f>C88+E88+G88+I88+K88+M88+O88+Q88+S88+U88+W88+Y88</f>
        <v>0</v>
      </c>
      <c r="AB88" s="62">
        <v>0</v>
      </c>
    </row>
    <row r="89" spans="1:28" ht="16.5" thickBot="1">
      <c r="A89" s="30"/>
      <c r="B89" s="16" t="s">
        <v>13</v>
      </c>
      <c r="C89" s="80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132"/>
      <c r="S89" s="189"/>
      <c r="T89" s="190"/>
      <c r="U89" s="228"/>
      <c r="V89" s="228"/>
      <c r="W89" s="279"/>
      <c r="X89" s="280"/>
      <c r="Y89" s="228"/>
      <c r="Z89" s="228"/>
      <c r="AA89" s="234">
        <f>C89+E89+G89+I89+K89+M89+O89+Q89+S89+U89+W89+Y89</f>
        <v>0</v>
      </c>
      <c r="AB89" s="110">
        <v>0</v>
      </c>
    </row>
    <row r="90" spans="1:28" ht="15.75">
      <c r="A90" s="48"/>
      <c r="B90" s="49" t="s">
        <v>15</v>
      </c>
      <c r="C90" s="50">
        <f>C9+C12+C15+C18+C21+C24+C27+C30+C33+C36+C39+C42+C45+C48+C50+C58+C61+C64+C67+C70+C73+C76+C79+C82+C85</f>
        <v>0</v>
      </c>
      <c r="D90" s="50">
        <f>D9+D12+D15+D18+D21+D24+D27+D30+D33+D36+D39+D42+D45+D48+D50+D58+D61+D64+D67+D70+D73+D76+D79+D82+D85</f>
        <v>0</v>
      </c>
      <c r="E90" s="50">
        <f t="shared" ref="E90:N90" si="0">E9+E12+E15+E18+E21+E24+E27+E30+E33+E36+E39+E42+E45+E48+E50+E58+E61+E64+E67+E70+E73+E76+E79+E82+E85</f>
        <v>0</v>
      </c>
      <c r="F90" s="50">
        <f t="shared" si="0"/>
        <v>0</v>
      </c>
      <c r="G90" s="50">
        <f t="shared" si="0"/>
        <v>0</v>
      </c>
      <c r="H90" s="50">
        <f t="shared" si="0"/>
        <v>0</v>
      </c>
      <c r="I90" s="50">
        <f t="shared" si="0"/>
        <v>0</v>
      </c>
      <c r="J90" s="50">
        <f t="shared" si="0"/>
        <v>0</v>
      </c>
      <c r="K90" s="50">
        <f t="shared" si="0"/>
        <v>0</v>
      </c>
      <c r="L90" s="50">
        <f t="shared" si="0"/>
        <v>0</v>
      </c>
      <c r="M90" s="50">
        <f t="shared" si="0"/>
        <v>0</v>
      </c>
      <c r="N90" s="50">
        <f t="shared" si="0"/>
        <v>0</v>
      </c>
      <c r="O90" s="50">
        <f>O9+O12+O15+O18+O21+O24+O27+O30+O33+O36+O39+O42+O45+O48+O50+O58+O61+O64+O67+O70+O73+O76+O79+O82+O85</f>
        <v>0</v>
      </c>
      <c r="P90" s="50">
        <f t="shared" ref="P90" si="1">P9+P12+P15+P18+P21+P24+P27+P30+P33+P36+P39+P42+P45+P48+P50+P58+P61+P64+P67+P70+P73+P76+P79+P82+P85</f>
        <v>0</v>
      </c>
      <c r="Q90" s="50">
        <f t="shared" ref="Q90:V90" si="2">Q9+Q12+Q15+Q18+Q21+Q24+Q27+Q30+Q33+Q36+Q39+Q42+Q45+Q48+Q50+Q58+Q61+Q64+Q67+Q70+Q73+Q76+Q79+Q82+Q85+Q88</f>
        <v>0</v>
      </c>
      <c r="R90" s="138">
        <f t="shared" si="2"/>
        <v>0</v>
      </c>
      <c r="S90" s="199">
        <f t="shared" si="2"/>
        <v>0</v>
      </c>
      <c r="T90" s="200">
        <f t="shared" si="2"/>
        <v>0</v>
      </c>
      <c r="U90" s="199">
        <f t="shared" si="2"/>
        <v>0</v>
      </c>
      <c r="V90" s="138">
        <f t="shared" si="2"/>
        <v>0</v>
      </c>
      <c r="W90" s="199">
        <f>W9+W12+W15+W18+W21+W24+W27+W30+W33+W36+W39+W42+W45+W48+W50+W58+W61+W64+W67+W70+W73+W76+W79+W82+W85+W88</f>
        <v>0</v>
      </c>
      <c r="X90" s="138">
        <f>X9+X12+X15+X18+X21+X24+X27+X30+X33+X36+X39+X42+X45+X48+X50+X58+X61+X64+X67+X70+X73+X76+X79+X82+X85+X88</f>
        <v>0</v>
      </c>
      <c r="Y90" s="199">
        <f>Y9+Y12+Y15+Y18+Y21+Y24+Y27+Y30+Y33+Y36+Y39+Y42+Y45+Y48+Y50+Y58+Y61+Y64+Y67+Y70+Y73+Y76+Y79+Y82+Y85+Y88</f>
        <v>0</v>
      </c>
      <c r="Z90" s="292">
        <f>Z9+Z12+Z15+Z18+Z21+Z24+Z27+Z30+Z33+Z36+Z39+Z42+Z45+Z48+Z50+Z58+Z61+Z64+Z67+Z70+Z73+Z76+Z79+Z82+Z85+Z88</f>
        <v>0</v>
      </c>
      <c r="AA90" s="199">
        <f>C90+E90+G90+I90+K90+M90+O90+Q90+S90+U90+W90+Y90</f>
        <v>0</v>
      </c>
      <c r="AB90" s="51" t="e">
        <f>(D90+F90+H90+J90+L90+N90+P90+R90+T90+V90+X90+Z90)/AA90</f>
        <v>#DIV/0!</v>
      </c>
    </row>
    <row r="91" spans="1:28" ht="16.5" thickBot="1">
      <c r="A91" s="33"/>
      <c r="B91" s="7" t="s">
        <v>14</v>
      </c>
      <c r="C91" s="18">
        <f>C10+C13+C16+C19+C22+C25+C28+C31+C34+C37+C40+C43+C46+C49+C59+C62+C65+C68+C71+C74+C77+C80+C83+C86</f>
        <v>0</v>
      </c>
      <c r="D91" s="18">
        <f>D10+D13+D16+D19+D22+D25+D28+D31+D34+D37+D40+D43+D46+D49+D59+D62+D65+D68+D71+D74+D77+D80+D83+D86</f>
        <v>0</v>
      </c>
      <c r="E91" s="18">
        <f t="shared" ref="E91:P91" si="3">E10+E13+E16+E19+E22+E25+E28+E31+E34+E37+E40+E43+E46+E49+E59+E62+E65+E68+E71+E74+E77+E80+E83+E86</f>
        <v>0</v>
      </c>
      <c r="F91" s="18">
        <f t="shared" si="3"/>
        <v>0</v>
      </c>
      <c r="G91" s="18">
        <f t="shared" si="3"/>
        <v>0</v>
      </c>
      <c r="H91" s="18">
        <f t="shared" si="3"/>
        <v>0</v>
      </c>
      <c r="I91" s="18">
        <f t="shared" si="3"/>
        <v>0</v>
      </c>
      <c r="J91" s="18">
        <f t="shared" si="3"/>
        <v>0</v>
      </c>
      <c r="K91" s="18">
        <f t="shared" si="3"/>
        <v>0</v>
      </c>
      <c r="L91" s="18">
        <f t="shared" si="3"/>
        <v>0</v>
      </c>
      <c r="M91" s="18">
        <f t="shared" si="3"/>
        <v>0</v>
      </c>
      <c r="N91" s="18">
        <f t="shared" si="3"/>
        <v>0</v>
      </c>
      <c r="O91" s="18">
        <f t="shared" si="3"/>
        <v>0</v>
      </c>
      <c r="P91" s="18">
        <f t="shared" si="3"/>
        <v>0</v>
      </c>
      <c r="Q91" s="18">
        <f t="shared" ref="Q91:X91" si="4">Q10+Q13+Q16+Q19+Q22+Q25+Q28+Q31+Q34+Q37+Q40+Q43+Q46+Q49+Q59+Q62+Q65+Q68+Q71+Q74+Q77+Q80+Q83+Q86+Q89</f>
        <v>0</v>
      </c>
      <c r="R91" s="139">
        <f t="shared" si="4"/>
        <v>0</v>
      </c>
      <c r="S91" s="201">
        <f t="shared" si="4"/>
        <v>0</v>
      </c>
      <c r="T91" s="202">
        <f t="shared" si="4"/>
        <v>0</v>
      </c>
      <c r="U91" s="201">
        <f t="shared" si="4"/>
        <v>0</v>
      </c>
      <c r="V91" s="240">
        <f t="shared" si="4"/>
        <v>0</v>
      </c>
      <c r="W91" s="201">
        <f t="shared" si="4"/>
        <v>0</v>
      </c>
      <c r="X91" s="240">
        <f t="shared" si="4"/>
        <v>0</v>
      </c>
      <c r="Y91" s="201">
        <f t="shared" ref="Y91" si="5">Y10+Y13+Y16+Y19+Y22+Y25+Y28+Y31+Y34+Y37+Y40+Y43+Y46+Y49+Y59+Y62+Y65+Y68+Y71+Y74+Y77+Y80+Y83+Y86+Y89</f>
        <v>0</v>
      </c>
      <c r="Z91" s="240">
        <f>Z10+Z13+Z16+Z19+Z22+Z25+Z28+Z31+Z34+Z37+Z40+Z43+Z46+Z49+Z59+Z62+Z65+Z68+Z71+Z74+Z77+Z80+Z83+Z86+Z89</f>
        <v>0</v>
      </c>
      <c r="AA91" s="236">
        <f>C91+E91+G91+I91+K91+M91+O91+Q91+S91+U91+W91+Y91</f>
        <v>0</v>
      </c>
      <c r="AB91" s="237" t="e">
        <f>(D91+F91+H91+J91+L91+N91+P91+R91+T91+V91+X91+Z91)/AA91</f>
        <v>#DIV/0!</v>
      </c>
    </row>
    <row r="93" spans="1:28">
      <c r="AA93" s="11"/>
      <c r="AB93" s="11"/>
    </row>
    <row r="94" spans="1:28">
      <c r="AA94" s="12"/>
      <c r="AB94" s="12"/>
    </row>
    <row r="95" spans="1:28">
      <c r="AA95" s="12"/>
      <c r="AB95" s="20"/>
    </row>
    <row r="96" spans="1:28">
      <c r="AA96" s="12"/>
    </row>
    <row r="97" spans="27:28">
      <c r="AA97" s="12"/>
      <c r="AB97" s="12"/>
    </row>
    <row r="98" spans="27:28">
      <c r="AA98" s="12"/>
      <c r="AB98" s="8"/>
    </row>
    <row r="99" spans="27:28">
      <c r="AA99" s="12"/>
    </row>
  </sheetData>
  <mergeCells count="16">
    <mergeCell ref="A1:AB1"/>
    <mergeCell ref="A3:A6"/>
    <mergeCell ref="B3:B6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AA3:AB3"/>
    <mergeCell ref="Y3:Z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B99"/>
  <sheetViews>
    <sheetView workbookViewId="0">
      <pane xSplit="2" ySplit="7" topLeftCell="C8" activePane="bottomRight" state="frozen"/>
      <selection sqref="A1:AB1"/>
      <selection pane="topRight" sqref="A1:AB1"/>
      <selection pane="bottomLeft" sqref="A1:AB1"/>
      <selection pane="bottomRight" sqref="A1:AB1"/>
    </sheetView>
  </sheetViews>
  <sheetFormatPr defaultRowHeight="15"/>
  <cols>
    <col min="1" max="1" width="7.42578125" customWidth="1"/>
    <col min="2" max="2" width="51.42578125" customWidth="1"/>
    <col min="3" max="16" width="12.5703125" hidden="1" customWidth="1"/>
    <col min="17" max="17" width="11.28515625" hidden="1" customWidth="1"/>
    <col min="18" max="20" width="13.42578125" hidden="1" customWidth="1"/>
    <col min="21" max="21" width="15.7109375" hidden="1" customWidth="1"/>
    <col min="22" max="22" width="13.140625" hidden="1" customWidth="1"/>
    <col min="23" max="26" width="13.42578125" hidden="1" customWidth="1"/>
    <col min="27" max="27" width="15.28515625" customWidth="1"/>
    <col min="28" max="28" width="15" customWidth="1"/>
  </cols>
  <sheetData>
    <row r="1" spans="1:28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</row>
    <row r="2" spans="1:28" ht="15.75" thickBot="1">
      <c r="AA2" s="11"/>
    </row>
    <row r="3" spans="1:28" ht="16.5" thickBot="1">
      <c r="A3" s="547" t="s">
        <v>0</v>
      </c>
      <c r="B3" s="547" t="s">
        <v>1</v>
      </c>
      <c r="C3" s="561" t="s">
        <v>60</v>
      </c>
      <c r="D3" s="562"/>
      <c r="E3" s="545">
        <v>43497</v>
      </c>
      <c r="F3" s="546"/>
      <c r="G3" s="545">
        <v>43525</v>
      </c>
      <c r="H3" s="546"/>
      <c r="I3" s="545">
        <v>43556</v>
      </c>
      <c r="J3" s="546"/>
      <c r="K3" s="545">
        <v>43586</v>
      </c>
      <c r="L3" s="546"/>
      <c r="M3" s="545">
        <v>43617</v>
      </c>
      <c r="N3" s="546"/>
      <c r="O3" s="545">
        <v>43647</v>
      </c>
      <c r="P3" s="546"/>
      <c r="Q3" s="545">
        <v>43678</v>
      </c>
      <c r="R3" s="550"/>
      <c r="S3" s="545">
        <v>43709</v>
      </c>
      <c r="T3" s="546"/>
      <c r="U3" s="545">
        <v>43739</v>
      </c>
      <c r="V3" s="550"/>
      <c r="W3" s="545">
        <v>43770</v>
      </c>
      <c r="X3" s="546"/>
      <c r="Y3" s="545">
        <v>43800</v>
      </c>
      <c r="Z3" s="546"/>
      <c r="AA3" s="545" t="s">
        <v>71</v>
      </c>
      <c r="AB3" s="546"/>
    </row>
    <row r="4" spans="1:28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397"/>
      <c r="U4" s="208"/>
      <c r="V4" s="208"/>
      <c r="W4" s="89"/>
      <c r="X4" s="241"/>
      <c r="Y4" s="89"/>
      <c r="Z4" s="241"/>
      <c r="AA4" s="1" t="s">
        <v>2</v>
      </c>
      <c r="AB4" s="4" t="s">
        <v>3</v>
      </c>
    </row>
    <row r="5" spans="1:28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397"/>
      <c r="U5" s="208"/>
      <c r="V5" s="208"/>
      <c r="W5" s="89"/>
      <c r="X5" s="241"/>
      <c r="Y5" s="89"/>
      <c r="Z5" s="241"/>
      <c r="AA5" s="2" t="s">
        <v>4</v>
      </c>
      <c r="AB5" s="5"/>
    </row>
    <row r="6" spans="1:28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398"/>
      <c r="U6" s="209"/>
      <c r="V6" s="209"/>
      <c r="W6" s="90"/>
      <c r="X6" s="242"/>
      <c r="Y6" s="90"/>
      <c r="Z6" s="242"/>
      <c r="AA6" s="3" t="s">
        <v>5</v>
      </c>
      <c r="AB6" s="6" t="s">
        <v>6</v>
      </c>
    </row>
    <row r="7" spans="1:28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13"/>
      <c r="S7" s="158"/>
      <c r="T7" s="159"/>
      <c r="U7" s="210"/>
      <c r="V7" s="210"/>
      <c r="W7" s="243"/>
      <c r="X7" s="244"/>
      <c r="Y7" s="243"/>
      <c r="Z7" s="244"/>
      <c r="AA7" s="3"/>
      <c r="AB7" s="44"/>
    </row>
    <row r="8" spans="1:28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160"/>
      <c r="T8" s="161"/>
      <c r="U8" s="211"/>
      <c r="V8" s="211"/>
      <c r="W8" s="245"/>
      <c r="X8" s="246"/>
      <c r="Y8" s="245"/>
      <c r="Z8" s="246"/>
      <c r="AA8" s="233"/>
      <c r="AB8" s="87"/>
    </row>
    <row r="9" spans="1:28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390">
        <v>254670.99999999965</v>
      </c>
      <c r="R9" s="382">
        <v>363705.84</v>
      </c>
      <c r="S9" s="205">
        <v>373540</v>
      </c>
      <c r="T9" s="382">
        <v>538293.55000000005</v>
      </c>
      <c r="U9" s="238">
        <v>224204</v>
      </c>
      <c r="V9" s="212">
        <v>315697.17</v>
      </c>
      <c r="W9" s="247">
        <v>312556.00000000012</v>
      </c>
      <c r="X9" s="248">
        <v>454050.1</v>
      </c>
      <c r="Y9" s="247">
        <v>177881.00000299999</v>
      </c>
      <c r="Z9" s="248">
        <v>278362.42</v>
      </c>
      <c r="AA9" s="404">
        <f>C9+E9+G9+I9+K9+M9+O9+Q9+S9+U9+W9+Y9</f>
        <v>1342852.0000029998</v>
      </c>
      <c r="AB9" s="421">
        <f>(D9+F9+H9+J9+L9+N9+P9+R9+T9+V9+X9+Z9)/AA9</f>
        <v>1.4522144510308237</v>
      </c>
    </row>
    <row r="10" spans="1:28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383">
        <v>364.24</v>
      </c>
      <c r="R10" s="383">
        <v>283042.307936</v>
      </c>
      <c r="S10" s="163">
        <v>578.84</v>
      </c>
      <c r="T10" s="383">
        <v>475416.36</v>
      </c>
      <c r="U10" s="213">
        <v>293.58999999999997</v>
      </c>
      <c r="V10" s="213">
        <v>253163.58</v>
      </c>
      <c r="W10" s="249">
        <v>345.66</v>
      </c>
      <c r="X10" s="250">
        <v>286474.26</v>
      </c>
      <c r="Y10" s="249">
        <v>209.4</v>
      </c>
      <c r="Z10" s="250">
        <v>172135.6</v>
      </c>
      <c r="AA10" s="405">
        <f t="shared" ref="AA10:AA73" si="0">C10+E10+G10+I10+K10+M10+O10+Q10+S10+U10+W10+Y10</f>
        <v>1791.7300000000002</v>
      </c>
      <c r="AB10" s="422">
        <f t="shared" ref="AB10:AB73" si="1">(D10+F10+H10+J10+L10+N10+P10+R10+T10+V10+X10+Z10)/AA10</f>
        <v>820.56565885261716</v>
      </c>
    </row>
    <row r="11" spans="1:28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384"/>
      <c r="R11" s="384"/>
      <c r="S11" s="160"/>
      <c r="T11" s="161"/>
      <c r="U11" s="211"/>
      <c r="V11" s="211"/>
      <c r="W11" s="245"/>
      <c r="X11" s="246"/>
      <c r="Y11" s="245"/>
      <c r="Z11" s="246"/>
      <c r="AA11" s="406"/>
      <c r="AB11" s="423"/>
    </row>
    <row r="12" spans="1:28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>
        <v>16281.999999999998</v>
      </c>
      <c r="P12" s="47">
        <v>27300.19</v>
      </c>
      <c r="Q12" s="47">
        <v>348568.99999999959</v>
      </c>
      <c r="R12" s="381">
        <v>514676.07</v>
      </c>
      <c r="S12" s="165">
        <v>188431.99999999985</v>
      </c>
      <c r="T12" s="392">
        <v>268624.89</v>
      </c>
      <c r="U12" s="214">
        <v>168710</v>
      </c>
      <c r="V12" s="214">
        <v>237010.56</v>
      </c>
      <c r="W12" s="251">
        <v>193235</v>
      </c>
      <c r="X12" s="252">
        <v>275004.32</v>
      </c>
      <c r="Y12" s="251">
        <v>241956.00000599999</v>
      </c>
      <c r="Z12" s="252">
        <v>368825.63</v>
      </c>
      <c r="AA12" s="407">
        <f t="shared" si="0"/>
        <v>1157184.0000059993</v>
      </c>
      <c r="AB12" s="424">
        <f t="shared" si="1"/>
        <v>1.4616877350457931</v>
      </c>
    </row>
    <row r="13" spans="1:28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>
        <v>42.81</v>
      </c>
      <c r="P13" s="85">
        <v>33821.300000000003</v>
      </c>
      <c r="Q13" s="383">
        <v>478.07</v>
      </c>
      <c r="R13" s="383">
        <v>371496.91454800003</v>
      </c>
      <c r="S13" s="163">
        <v>325.24</v>
      </c>
      <c r="T13" s="383">
        <v>267128.08</v>
      </c>
      <c r="U13" s="213">
        <v>252.03</v>
      </c>
      <c r="V13" s="213">
        <v>217326.26</v>
      </c>
      <c r="W13" s="249">
        <v>248.05</v>
      </c>
      <c r="X13" s="250">
        <v>205577.56</v>
      </c>
      <c r="Y13" s="249">
        <v>375.34</v>
      </c>
      <c r="Z13" s="250">
        <v>308545.25</v>
      </c>
      <c r="AA13" s="405">
        <f t="shared" si="0"/>
        <v>1721.54</v>
      </c>
      <c r="AB13" s="422">
        <f t="shared" si="1"/>
        <v>815.48808889017971</v>
      </c>
    </row>
    <row r="14" spans="1:28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384"/>
      <c r="R14" s="384"/>
      <c r="S14" s="160"/>
      <c r="T14" s="161"/>
      <c r="U14" s="211"/>
      <c r="V14" s="211"/>
      <c r="W14" s="245"/>
      <c r="X14" s="246"/>
      <c r="Y14" s="245"/>
      <c r="Z14" s="246"/>
      <c r="AA14" s="406"/>
      <c r="AB14" s="423"/>
    </row>
    <row r="15" spans="1:28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>
        <v>8320</v>
      </c>
      <c r="R15" s="381">
        <v>11565.22</v>
      </c>
      <c r="S15" s="165">
        <v>0</v>
      </c>
      <c r="T15" s="166">
        <v>0</v>
      </c>
      <c r="U15" s="214">
        <v>7942</v>
      </c>
      <c r="V15" s="214">
        <v>11837.39</v>
      </c>
      <c r="W15" s="251">
        <v>98541</v>
      </c>
      <c r="X15" s="252">
        <v>141285.57999999999</v>
      </c>
      <c r="Y15" s="251">
        <v>239239</v>
      </c>
      <c r="Z15" s="252">
        <v>370715.18</v>
      </c>
      <c r="AA15" s="407">
        <f t="shared" si="0"/>
        <v>354042</v>
      </c>
      <c r="AB15" s="424">
        <f t="shared" si="1"/>
        <v>1.5122594776890876</v>
      </c>
    </row>
    <row r="16" spans="1:28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383">
        <v>5.41</v>
      </c>
      <c r="R16" s="383">
        <v>4203.9833239999998</v>
      </c>
      <c r="S16" s="163">
        <v>0</v>
      </c>
      <c r="T16" s="164">
        <v>0</v>
      </c>
      <c r="U16" s="213">
        <v>20.22</v>
      </c>
      <c r="V16" s="213">
        <v>17435.77</v>
      </c>
      <c r="W16" s="249">
        <v>83.2</v>
      </c>
      <c r="X16" s="250">
        <v>68954.05</v>
      </c>
      <c r="Y16" s="249">
        <v>254.97</v>
      </c>
      <c r="Z16" s="250">
        <v>209596.05</v>
      </c>
      <c r="AA16" s="405">
        <f t="shared" si="0"/>
        <v>363.8</v>
      </c>
      <c r="AB16" s="422">
        <f t="shared" si="1"/>
        <v>825.15077879054434</v>
      </c>
    </row>
    <row r="17" spans="1:28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384"/>
      <c r="R17" s="384"/>
      <c r="S17" s="167"/>
      <c r="T17" s="41"/>
      <c r="U17" s="215"/>
      <c r="V17" s="215"/>
      <c r="W17" s="253"/>
      <c r="X17" s="254"/>
      <c r="Y17" s="253"/>
      <c r="Z17" s="254"/>
      <c r="AA17" s="406"/>
      <c r="AB17" s="423"/>
    </row>
    <row r="18" spans="1:28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>
        <v>32215.999999999996</v>
      </c>
      <c r="R18" s="381">
        <v>50526.61</v>
      </c>
      <c r="S18" s="165">
        <v>117464</v>
      </c>
      <c r="T18" s="381">
        <v>174422.29</v>
      </c>
      <c r="U18" s="214">
        <v>104454</v>
      </c>
      <c r="V18" s="214">
        <v>150356.31</v>
      </c>
      <c r="W18" s="251">
        <v>80309.000000000029</v>
      </c>
      <c r="X18" s="252">
        <v>109624.19</v>
      </c>
      <c r="Y18" s="251"/>
      <c r="Z18" s="252"/>
      <c r="AA18" s="407">
        <f t="shared" si="0"/>
        <v>334443</v>
      </c>
      <c r="AB18" s="424">
        <f t="shared" si="1"/>
        <v>1.4499612789025336</v>
      </c>
    </row>
    <row r="19" spans="1:28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385">
        <v>69.64</v>
      </c>
      <c r="R19" s="385">
        <v>54115.600495999999</v>
      </c>
      <c r="S19" s="163">
        <v>192.36</v>
      </c>
      <c r="T19" s="385">
        <v>157990.28</v>
      </c>
      <c r="U19" s="213">
        <v>172.26</v>
      </c>
      <c r="V19" s="213">
        <v>148540.34</v>
      </c>
      <c r="W19" s="249">
        <v>152.37</v>
      </c>
      <c r="X19" s="250">
        <v>126280.4</v>
      </c>
      <c r="Y19" s="249"/>
      <c r="Z19" s="250"/>
      <c r="AA19" s="405">
        <f t="shared" si="0"/>
        <v>586.63</v>
      </c>
      <c r="AB19" s="422">
        <f t="shared" si="1"/>
        <v>830.04043519083586</v>
      </c>
    </row>
    <row r="20" spans="1:28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384"/>
      <c r="R20" s="384"/>
      <c r="S20" s="167"/>
      <c r="T20" s="41"/>
      <c r="U20" s="215"/>
      <c r="V20" s="215"/>
      <c r="W20" s="253"/>
      <c r="X20" s="254"/>
      <c r="Y20" s="253"/>
      <c r="Z20" s="254"/>
      <c r="AA20" s="406"/>
      <c r="AB20" s="423"/>
    </row>
    <row r="21" spans="1:28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47"/>
      <c r="L21" s="47"/>
      <c r="M21" s="47"/>
      <c r="N21" s="47"/>
      <c r="O21" s="47"/>
      <c r="P21" s="47"/>
      <c r="Q21" s="47">
        <v>104977.00000000017</v>
      </c>
      <c r="R21" s="381">
        <v>152483.29</v>
      </c>
      <c r="S21" s="165">
        <v>16837.000000000029</v>
      </c>
      <c r="T21" s="381">
        <v>25252.13</v>
      </c>
      <c r="U21" s="214">
        <v>4</v>
      </c>
      <c r="V21" s="396">
        <v>3.62</v>
      </c>
      <c r="W21" s="251">
        <v>50945.000000000029</v>
      </c>
      <c r="X21" s="252">
        <v>76194.87</v>
      </c>
      <c r="Y21" s="251">
        <v>10727</v>
      </c>
      <c r="Z21" s="252">
        <v>16145.85</v>
      </c>
      <c r="AA21" s="407">
        <f t="shared" si="0"/>
        <v>199753.0000000002</v>
      </c>
      <c r="AB21" s="424">
        <f t="shared" si="1"/>
        <v>1.4817777455157104</v>
      </c>
    </row>
    <row r="22" spans="1:28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54"/>
      <c r="L22" s="54"/>
      <c r="M22" s="54"/>
      <c r="N22" s="54"/>
      <c r="O22" s="54"/>
      <c r="P22" s="54"/>
      <c r="Q22" s="385">
        <v>149.04</v>
      </c>
      <c r="R22" s="385">
        <v>115815.466656</v>
      </c>
      <c r="S22" s="163">
        <v>34.479999999999997</v>
      </c>
      <c r="T22" s="385">
        <v>28319.32</v>
      </c>
      <c r="U22" s="213"/>
      <c r="V22" s="213"/>
      <c r="W22" s="249">
        <v>108.53</v>
      </c>
      <c r="X22" s="250">
        <v>89946.92</v>
      </c>
      <c r="Y22" s="249"/>
      <c r="Z22" s="250"/>
      <c r="AA22" s="405">
        <f t="shared" si="0"/>
        <v>294.03999999999996</v>
      </c>
      <c r="AB22" s="422">
        <f t="shared" si="1"/>
        <v>801.22390374098768</v>
      </c>
    </row>
    <row r="23" spans="1:28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384"/>
      <c r="R23" s="384"/>
      <c r="S23" s="167"/>
      <c r="T23" s="41"/>
      <c r="U23" s="215"/>
      <c r="V23" s="215"/>
      <c r="W23" s="253"/>
      <c r="X23" s="254"/>
      <c r="Y23" s="253"/>
      <c r="Z23" s="254"/>
      <c r="AA23" s="406"/>
      <c r="AB23" s="423"/>
    </row>
    <row r="24" spans="1:28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>
        <v>597992</v>
      </c>
      <c r="R24" s="381">
        <v>887934.4</v>
      </c>
      <c r="S24" s="165">
        <v>909523.99999999988</v>
      </c>
      <c r="T24" s="381">
        <v>1307613.56</v>
      </c>
      <c r="U24" s="214">
        <v>676459</v>
      </c>
      <c r="V24" s="214">
        <v>953868.07</v>
      </c>
      <c r="W24" s="251">
        <v>512833.99999999994</v>
      </c>
      <c r="X24" s="252">
        <v>707664.76</v>
      </c>
      <c r="Y24" s="251">
        <v>317805</v>
      </c>
      <c r="Z24" s="252">
        <v>503552.49</v>
      </c>
      <c r="AA24" s="407">
        <f t="shared" si="0"/>
        <v>3014614</v>
      </c>
      <c r="AB24" s="424">
        <f t="shared" si="1"/>
        <v>1.4464980524869853</v>
      </c>
    </row>
    <row r="25" spans="1:28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85">
        <v>954.83</v>
      </c>
      <c r="R25" s="385">
        <v>741975.85901200003</v>
      </c>
      <c r="S25" s="163">
        <v>1118.54</v>
      </c>
      <c r="T25" s="385">
        <v>918686.03</v>
      </c>
      <c r="U25" s="213">
        <v>771.47</v>
      </c>
      <c r="V25" s="213">
        <v>665241</v>
      </c>
      <c r="W25" s="249">
        <v>520.25</v>
      </c>
      <c r="X25" s="250">
        <v>431170.03</v>
      </c>
      <c r="Y25" s="249">
        <v>263.81</v>
      </c>
      <c r="Z25" s="250">
        <v>216862.9</v>
      </c>
      <c r="AA25" s="405">
        <f t="shared" si="0"/>
        <v>3628.9</v>
      </c>
      <c r="AB25" s="422">
        <f t="shared" si="1"/>
        <v>819.51440354156898</v>
      </c>
    </row>
    <row r="26" spans="1:28" ht="15.75">
      <c r="A26" s="555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386"/>
      <c r="R26" s="386"/>
      <c r="S26" s="168"/>
      <c r="T26" s="169"/>
      <c r="U26" s="216"/>
      <c r="V26" s="216"/>
      <c r="W26" s="255"/>
      <c r="X26" s="256"/>
      <c r="Y26" s="255"/>
      <c r="Z26" s="256"/>
      <c r="AA26" s="408"/>
      <c r="AB26" s="425"/>
    </row>
    <row r="27" spans="1:28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>
        <v>42413</v>
      </c>
      <c r="J27" s="61">
        <v>64215.83</v>
      </c>
      <c r="K27" s="61"/>
      <c r="L27" s="61"/>
      <c r="M27" s="61"/>
      <c r="N27" s="61"/>
      <c r="O27" s="61">
        <v>18001.000000000004</v>
      </c>
      <c r="P27" s="61">
        <v>30876.58</v>
      </c>
      <c r="Q27" s="61">
        <v>229387</v>
      </c>
      <c r="R27" s="357">
        <v>318224</v>
      </c>
      <c r="S27" s="170">
        <v>172961.00000000009</v>
      </c>
      <c r="T27" s="357">
        <v>249399.38</v>
      </c>
      <c r="U27" s="217">
        <v>141535</v>
      </c>
      <c r="V27" s="217">
        <v>198843.94</v>
      </c>
      <c r="W27" s="257">
        <v>116137.99999999972</v>
      </c>
      <c r="X27" s="258">
        <v>165397.93</v>
      </c>
      <c r="Y27" s="257">
        <v>130407</v>
      </c>
      <c r="Z27" s="258">
        <v>201274.08</v>
      </c>
      <c r="AA27" s="409">
        <f t="shared" si="0"/>
        <v>1492562.9999999998</v>
      </c>
      <c r="AB27" s="426">
        <f t="shared" si="1"/>
        <v>1.4675296788142276</v>
      </c>
    </row>
    <row r="28" spans="1:28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>
        <v>69.959999999999994</v>
      </c>
      <c r="J28" s="88">
        <v>58460.08</v>
      </c>
      <c r="K28" s="88"/>
      <c r="L28" s="88"/>
      <c r="M28" s="88"/>
      <c r="N28" s="88"/>
      <c r="O28" s="88">
        <v>42.21</v>
      </c>
      <c r="P28" s="88">
        <v>33347.279999999999</v>
      </c>
      <c r="Q28" s="63">
        <v>254.15</v>
      </c>
      <c r="R28" s="63">
        <v>197493.96706</v>
      </c>
      <c r="S28" s="172">
        <v>183.72</v>
      </c>
      <c r="T28" s="63">
        <v>150894.01999999999</v>
      </c>
      <c r="U28" s="218">
        <v>187.84</v>
      </c>
      <c r="V28" s="218">
        <v>161975.01999999999</v>
      </c>
      <c r="W28" s="259">
        <v>143.91999999999999</v>
      </c>
      <c r="X28" s="260">
        <v>119277.25</v>
      </c>
      <c r="Y28" s="259">
        <v>175.94</v>
      </c>
      <c r="Z28" s="282">
        <v>144630.07</v>
      </c>
      <c r="AA28" s="259">
        <f t="shared" si="0"/>
        <v>1857.38</v>
      </c>
      <c r="AB28" s="427">
        <f t="shared" si="1"/>
        <v>797.47195892063019</v>
      </c>
    </row>
    <row r="29" spans="1:28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174"/>
      <c r="T29" s="175"/>
      <c r="U29" s="219"/>
      <c r="V29" s="219"/>
      <c r="W29" s="261"/>
      <c r="X29" s="262"/>
      <c r="Y29" s="261"/>
      <c r="Z29" s="262"/>
      <c r="AA29" s="410"/>
      <c r="AB29" s="428"/>
    </row>
    <row r="30" spans="1:28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>
        <v>4865</v>
      </c>
      <c r="P30" s="47">
        <v>8501.0499999999993</v>
      </c>
      <c r="Q30" s="47">
        <v>56619</v>
      </c>
      <c r="R30" s="381">
        <v>78121.2</v>
      </c>
      <c r="S30" s="165">
        <v>12942.999999999998</v>
      </c>
      <c r="T30" s="381">
        <v>17771.39</v>
      </c>
      <c r="U30" s="217">
        <v>2957</v>
      </c>
      <c r="V30" s="217">
        <v>4299.83</v>
      </c>
      <c r="W30" s="257">
        <v>101295.0000000001</v>
      </c>
      <c r="X30" s="258">
        <v>128692.26</v>
      </c>
      <c r="Y30" s="257"/>
      <c r="Z30" s="258"/>
      <c r="AA30" s="409">
        <f t="shared" si="0"/>
        <v>178679.00000000012</v>
      </c>
      <c r="AB30" s="426">
        <f t="shared" si="1"/>
        <v>1.3285597635984074</v>
      </c>
    </row>
    <row r="31" spans="1:28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85">
        <v>51.74</v>
      </c>
      <c r="R31" s="385">
        <v>40205.932936000005</v>
      </c>
      <c r="S31" s="163">
        <v>8.09</v>
      </c>
      <c r="T31" s="385">
        <v>6644.53</v>
      </c>
      <c r="U31" s="218">
        <v>0.35</v>
      </c>
      <c r="V31" s="218">
        <v>301.81</v>
      </c>
      <c r="W31" s="259">
        <v>201.05</v>
      </c>
      <c r="X31" s="260">
        <v>166625.15</v>
      </c>
      <c r="Y31" s="259"/>
      <c r="Z31" s="260"/>
      <c r="AA31" s="259">
        <f t="shared" si="0"/>
        <v>261.23</v>
      </c>
      <c r="AB31" s="427">
        <f t="shared" si="1"/>
        <v>818.34943511847791</v>
      </c>
    </row>
    <row r="32" spans="1:28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57"/>
      <c r="R32" s="57"/>
      <c r="S32" s="176"/>
      <c r="T32" s="65"/>
      <c r="U32" s="220"/>
      <c r="V32" s="220"/>
      <c r="W32" s="263"/>
      <c r="X32" s="264"/>
      <c r="Y32" s="263"/>
      <c r="Z32" s="264"/>
      <c r="AA32" s="410"/>
      <c r="AB32" s="428"/>
    </row>
    <row r="33" spans="1:28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>
        <v>553603</v>
      </c>
      <c r="R33" s="381">
        <v>790838.49</v>
      </c>
      <c r="S33" s="165">
        <v>552732.00000000023</v>
      </c>
      <c r="T33" s="381">
        <v>807121.38</v>
      </c>
      <c r="U33" s="214">
        <v>622312</v>
      </c>
      <c r="V33" s="214">
        <v>870994.1</v>
      </c>
      <c r="W33" s="251">
        <v>587692.99999999988</v>
      </c>
      <c r="X33" s="252">
        <v>824744.85</v>
      </c>
      <c r="Y33" s="251">
        <v>633353</v>
      </c>
      <c r="Z33" s="252">
        <v>1010616.05</v>
      </c>
      <c r="AA33" s="407">
        <f t="shared" si="0"/>
        <v>2949693</v>
      </c>
      <c r="AB33" s="424">
        <f t="shared" si="1"/>
        <v>1.4592416465035514</v>
      </c>
    </row>
    <row r="34" spans="1:28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85">
        <v>751.28</v>
      </c>
      <c r="R34" s="385">
        <v>583801.95779200003</v>
      </c>
      <c r="S34" s="163">
        <v>762.85</v>
      </c>
      <c r="T34" s="385">
        <v>626548.56999999995</v>
      </c>
      <c r="U34" s="213">
        <v>753.72</v>
      </c>
      <c r="V34" s="213">
        <v>649935.12</v>
      </c>
      <c r="W34" s="249">
        <v>739.01</v>
      </c>
      <c r="X34" s="250">
        <v>612472.78</v>
      </c>
      <c r="Y34" s="249">
        <v>651.9</v>
      </c>
      <c r="Z34" s="250">
        <v>535889.18999999994</v>
      </c>
      <c r="AA34" s="405">
        <f t="shared" si="0"/>
        <v>3658.7600000000007</v>
      </c>
      <c r="AB34" s="422">
        <f t="shared" si="1"/>
        <v>822.31346625414051</v>
      </c>
    </row>
    <row r="35" spans="1:28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174"/>
      <c r="T35" s="175"/>
      <c r="U35" s="219"/>
      <c r="V35" s="219"/>
      <c r="W35" s="261"/>
      <c r="X35" s="262"/>
      <c r="Y35" s="261"/>
      <c r="Z35" s="262"/>
      <c r="AA35" s="410"/>
      <c r="AB35" s="428"/>
    </row>
    <row r="36" spans="1:28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>
        <v>28922</v>
      </c>
      <c r="P36" s="47">
        <v>43227.98</v>
      </c>
      <c r="Q36" s="47">
        <v>1159053</v>
      </c>
      <c r="R36" s="381">
        <v>1670230.14</v>
      </c>
      <c r="S36" s="165">
        <v>459774.99999999983</v>
      </c>
      <c r="T36" s="381">
        <v>656425.37</v>
      </c>
      <c r="U36" s="214">
        <v>370351</v>
      </c>
      <c r="V36" s="214">
        <v>503788.47</v>
      </c>
      <c r="W36" s="251">
        <v>168372.00000000015</v>
      </c>
      <c r="X36" s="252">
        <v>227256.74</v>
      </c>
      <c r="Y36" s="251">
        <v>434862</v>
      </c>
      <c r="Z36" s="252">
        <v>664669.17000000004</v>
      </c>
      <c r="AA36" s="407">
        <f t="shared" si="0"/>
        <v>2621335</v>
      </c>
      <c r="AB36" s="424">
        <f t="shared" si="1"/>
        <v>1.4365191286119479</v>
      </c>
    </row>
    <row r="37" spans="1:28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>
        <v>63.23</v>
      </c>
      <c r="P37" s="54">
        <v>49953.760000000002</v>
      </c>
      <c r="Q37" s="385">
        <v>1487.52</v>
      </c>
      <c r="R37" s="385">
        <v>1155916.686528</v>
      </c>
      <c r="S37" s="163">
        <v>539.58000000000004</v>
      </c>
      <c r="T37" s="385">
        <v>443171.1</v>
      </c>
      <c r="U37" s="213">
        <v>309.75</v>
      </c>
      <c r="V37" s="213">
        <v>267098.40000000002</v>
      </c>
      <c r="W37" s="249">
        <v>114.37</v>
      </c>
      <c r="X37" s="250">
        <v>94786.96</v>
      </c>
      <c r="Y37" s="249">
        <v>587.66999999999996</v>
      </c>
      <c r="Z37" s="250">
        <v>483089.43</v>
      </c>
      <c r="AA37" s="405">
        <f t="shared" si="0"/>
        <v>3102.12</v>
      </c>
      <c r="AB37" s="422">
        <f t="shared" si="1"/>
        <v>803.9715860534086</v>
      </c>
    </row>
    <row r="38" spans="1:28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174"/>
      <c r="T38" s="175"/>
      <c r="U38" s="219"/>
      <c r="V38" s="219"/>
      <c r="W38" s="261"/>
      <c r="X38" s="262"/>
      <c r="Y38" s="261"/>
      <c r="Z38" s="262"/>
      <c r="AA38" s="410"/>
      <c r="AB38" s="428"/>
    </row>
    <row r="39" spans="1:28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>
        <v>236829</v>
      </c>
      <c r="R39" s="381">
        <v>340960.34</v>
      </c>
      <c r="S39" s="165">
        <v>495646.99999999965</v>
      </c>
      <c r="T39" s="381">
        <v>705494.03</v>
      </c>
      <c r="U39" s="214">
        <v>577841</v>
      </c>
      <c r="V39" s="214">
        <v>808434.23</v>
      </c>
      <c r="W39" s="251">
        <v>238754</v>
      </c>
      <c r="X39" s="252">
        <v>326431.63</v>
      </c>
      <c r="Y39" s="251"/>
      <c r="Z39" s="252"/>
      <c r="AA39" s="407">
        <f t="shared" si="0"/>
        <v>1549070.9999999995</v>
      </c>
      <c r="AB39" s="424">
        <f t="shared" si="1"/>
        <v>1.4081473541238592</v>
      </c>
    </row>
    <row r="40" spans="1:28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85">
        <v>321.08</v>
      </c>
      <c r="R40" s="385">
        <v>249503.690512</v>
      </c>
      <c r="S40" s="163">
        <v>676.67</v>
      </c>
      <c r="T40" s="385">
        <v>555766.68999999994</v>
      </c>
      <c r="U40" s="213">
        <v>767.67</v>
      </c>
      <c r="V40" s="213">
        <v>661964.25</v>
      </c>
      <c r="W40" s="249">
        <v>289.49</v>
      </c>
      <c r="X40" s="250">
        <v>239921.98</v>
      </c>
      <c r="Y40" s="249"/>
      <c r="Z40" s="250"/>
      <c r="AA40" s="405">
        <f t="shared" si="0"/>
        <v>2054.91</v>
      </c>
      <c r="AB40" s="422">
        <f t="shared" si="1"/>
        <v>830.76952786837387</v>
      </c>
    </row>
    <row r="41" spans="1:28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174"/>
      <c r="T41" s="175"/>
      <c r="U41" s="219"/>
      <c r="V41" s="219"/>
      <c r="W41" s="261"/>
      <c r="X41" s="262"/>
      <c r="Y41" s="261"/>
      <c r="Z41" s="262"/>
      <c r="AA41" s="410"/>
      <c r="AB41" s="428"/>
    </row>
    <row r="42" spans="1:28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>
        <v>399.00000000000017</v>
      </c>
      <c r="P42" s="381">
        <v>642.59</v>
      </c>
      <c r="Q42" s="47">
        <v>23109.000000000004</v>
      </c>
      <c r="R42" s="381">
        <v>28479.759999999998</v>
      </c>
      <c r="S42" s="165">
        <v>39195.999999999978</v>
      </c>
      <c r="T42" s="381">
        <v>44028.08</v>
      </c>
      <c r="U42" s="214">
        <v>51275</v>
      </c>
      <c r="V42" s="214">
        <v>53734.66</v>
      </c>
      <c r="W42" s="251">
        <v>16701.999999999993</v>
      </c>
      <c r="X42" s="252">
        <v>18661.650000000001</v>
      </c>
      <c r="Y42" s="251"/>
      <c r="Z42" s="252"/>
      <c r="AA42" s="407">
        <f t="shared" si="0"/>
        <v>130680.99999999997</v>
      </c>
      <c r="AB42" s="424">
        <f t="shared" si="1"/>
        <v>1.1137559400371899</v>
      </c>
    </row>
    <row r="43" spans="1:28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358">
        <v>0.88</v>
      </c>
      <c r="P43" s="54">
        <v>695.23</v>
      </c>
      <c r="Q43" s="385">
        <v>29.41</v>
      </c>
      <c r="R43" s="385">
        <v>22853.816923999999</v>
      </c>
      <c r="S43" s="163">
        <v>6.09</v>
      </c>
      <c r="T43" s="385">
        <v>5001.88</v>
      </c>
      <c r="U43" s="239">
        <v>6.64</v>
      </c>
      <c r="V43" s="221">
        <v>5725.69</v>
      </c>
      <c r="W43" s="249">
        <v>6.91</v>
      </c>
      <c r="X43" s="266">
        <v>5726.83</v>
      </c>
      <c r="Y43" s="249"/>
      <c r="Z43" s="266"/>
      <c r="AA43" s="405">
        <f t="shared" si="0"/>
        <v>49.929999999999993</v>
      </c>
      <c r="AB43" s="422">
        <f t="shared" si="1"/>
        <v>801.19060532745868</v>
      </c>
    </row>
    <row r="44" spans="1:28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174"/>
      <c r="T44" s="175"/>
      <c r="U44" s="219"/>
      <c r="V44" s="219"/>
      <c r="W44" s="261"/>
      <c r="X44" s="262"/>
      <c r="Y44" s="261"/>
      <c r="Z44" s="262"/>
      <c r="AA44" s="410"/>
      <c r="AB44" s="428"/>
    </row>
    <row r="45" spans="1:28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47"/>
      <c r="L45" s="47"/>
      <c r="M45" s="47"/>
      <c r="N45" s="47"/>
      <c r="O45" s="47">
        <v>35825.999999999993</v>
      </c>
      <c r="P45" s="47">
        <v>55474.77</v>
      </c>
      <c r="Q45" s="47">
        <v>337043.00000000035</v>
      </c>
      <c r="R45" s="381">
        <v>516808.25</v>
      </c>
      <c r="S45" s="165">
        <v>258859.99999999985</v>
      </c>
      <c r="T45" s="381">
        <v>385196.62</v>
      </c>
      <c r="U45" s="214">
        <v>78545</v>
      </c>
      <c r="V45" s="214">
        <v>111118.39999999999</v>
      </c>
      <c r="W45" s="251"/>
      <c r="X45" s="252"/>
      <c r="Y45" s="251"/>
      <c r="Z45" s="252"/>
      <c r="AA45" s="407">
        <f t="shared" si="0"/>
        <v>710293.00000000023</v>
      </c>
      <c r="AB45" s="424">
        <f t="shared" si="1"/>
        <v>1.5044908931947796</v>
      </c>
    </row>
    <row r="46" spans="1:28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>
        <v>59.5</v>
      </c>
      <c r="P46" s="54">
        <v>47006.94</v>
      </c>
      <c r="Q46" s="385">
        <v>590.87</v>
      </c>
      <c r="R46" s="385">
        <v>459151.132468</v>
      </c>
      <c r="S46" s="163">
        <v>456.51</v>
      </c>
      <c r="T46" s="385">
        <v>374943.55</v>
      </c>
      <c r="U46" s="213">
        <v>116.16</v>
      </c>
      <c r="V46" s="213">
        <v>100165.13</v>
      </c>
      <c r="W46" s="249"/>
      <c r="X46" s="250"/>
      <c r="Y46" s="249"/>
      <c r="Z46" s="250"/>
      <c r="AA46" s="405">
        <f t="shared" si="0"/>
        <v>1223.0400000000002</v>
      </c>
      <c r="AB46" s="422">
        <f t="shared" si="1"/>
        <v>802.31779211473042</v>
      </c>
    </row>
    <row r="47" spans="1:28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174"/>
      <c r="T47" s="175"/>
      <c r="U47" s="219"/>
      <c r="V47" s="219"/>
      <c r="W47" s="261"/>
      <c r="X47" s="262"/>
      <c r="Y47" s="261"/>
      <c r="Z47" s="262"/>
      <c r="AA47" s="410"/>
      <c r="AB47" s="428"/>
    </row>
    <row r="48" spans="1:28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>
        <v>356122</v>
      </c>
      <c r="R48" s="381">
        <v>479856.59</v>
      </c>
      <c r="S48" s="165">
        <v>159689.99999999994</v>
      </c>
      <c r="T48" s="381">
        <v>245017.44</v>
      </c>
      <c r="U48" s="214">
        <v>17181</v>
      </c>
      <c r="V48" s="214">
        <f>22220.72-7527.79</f>
        <v>14692.93</v>
      </c>
      <c r="W48" s="251">
        <v>5589</v>
      </c>
      <c r="X48" s="252">
        <v>7277.9599999999991</v>
      </c>
      <c r="Y48" s="251">
        <v>137883</v>
      </c>
      <c r="Z48" s="252">
        <v>156895.76</v>
      </c>
      <c r="AA48" s="407">
        <f t="shared" si="0"/>
        <v>676465</v>
      </c>
      <c r="AB48" s="424">
        <f t="shared" si="1"/>
        <v>1.3359755197977723</v>
      </c>
    </row>
    <row r="49" spans="1:28" ht="16.5" thickBot="1">
      <c r="A49" s="555"/>
      <c r="B49" s="338" t="s">
        <v>13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85">
        <v>357.6</v>
      </c>
      <c r="R49" s="385">
        <v>282515.65000000002</v>
      </c>
      <c r="S49" s="393">
        <v>141.46</v>
      </c>
      <c r="T49" s="385">
        <v>105292.09999999999</v>
      </c>
      <c r="U49" s="119">
        <v>24.271999999999998</v>
      </c>
      <c r="V49" s="399">
        <v>26429.600000000006</v>
      </c>
      <c r="W49" s="400">
        <v>8.6180000000000003</v>
      </c>
      <c r="X49" s="401">
        <v>8264.18</v>
      </c>
      <c r="Y49" s="400">
        <v>212.48</v>
      </c>
      <c r="Z49" s="401">
        <v>176058.48</v>
      </c>
      <c r="AA49" s="411">
        <f t="shared" si="0"/>
        <v>744.43000000000018</v>
      </c>
      <c r="AB49" s="429">
        <f t="shared" si="1"/>
        <v>804.05143532635691</v>
      </c>
    </row>
    <row r="50" spans="1:28" ht="16.5" thickBot="1">
      <c r="A50" s="359">
        <v>15</v>
      </c>
      <c r="B50" s="360" t="s">
        <v>7</v>
      </c>
      <c r="C50" s="66">
        <v>261229</v>
      </c>
      <c r="D50" s="66">
        <v>2486900.08</v>
      </c>
      <c r="E50" s="66">
        <v>261977</v>
      </c>
      <c r="F50" s="66">
        <v>2729800.34</v>
      </c>
      <c r="G50" s="66">
        <v>261281</v>
      </c>
      <c r="H50" s="66">
        <v>2926347.1999999997</v>
      </c>
      <c r="I50" s="66">
        <v>262998</v>
      </c>
      <c r="J50" s="66">
        <v>2577380.4</v>
      </c>
      <c r="K50" s="66">
        <v>209493</v>
      </c>
      <c r="L50" s="66">
        <v>2304423</v>
      </c>
      <c r="M50" s="66">
        <v>106189</v>
      </c>
      <c r="N50" s="66">
        <v>1896535.54</v>
      </c>
      <c r="O50" s="66">
        <v>158692</v>
      </c>
      <c r="P50" s="66">
        <v>977542.72</v>
      </c>
      <c r="Q50" s="66">
        <v>265334</v>
      </c>
      <c r="R50" s="387">
        <v>973775.78</v>
      </c>
      <c r="S50" s="178">
        <v>255957</v>
      </c>
      <c r="T50" s="179">
        <v>1978547.61</v>
      </c>
      <c r="U50" s="222">
        <v>308166</v>
      </c>
      <c r="V50" s="222">
        <v>2628655.98</v>
      </c>
      <c r="W50" s="267">
        <v>252265</v>
      </c>
      <c r="X50" s="268">
        <v>2810232.1</v>
      </c>
      <c r="Y50" s="267">
        <v>305947</v>
      </c>
      <c r="Z50" s="439">
        <v>2649501.02</v>
      </c>
      <c r="AA50" s="412">
        <f t="shared" si="0"/>
        <v>2909528</v>
      </c>
      <c r="AB50" s="430">
        <f t="shared" si="1"/>
        <v>9.2591106770582723</v>
      </c>
    </row>
    <row r="51" spans="1:28" ht="15.75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384"/>
      <c r="R51" s="384"/>
      <c r="S51" s="160"/>
      <c r="T51" s="161"/>
      <c r="U51" s="211"/>
      <c r="V51" s="211"/>
      <c r="W51" s="245"/>
      <c r="X51" s="246"/>
      <c r="Y51" s="245"/>
      <c r="Z51" s="246"/>
      <c r="AA51" s="406"/>
      <c r="AB51" s="423"/>
    </row>
    <row r="52" spans="1:28" ht="15.75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180"/>
      <c r="T52" s="181"/>
      <c r="U52" s="223"/>
      <c r="V52" s="223"/>
      <c r="W52" s="269"/>
      <c r="X52" s="270"/>
      <c r="Y52" s="269"/>
      <c r="Z52" s="270"/>
      <c r="AA52" s="413"/>
      <c r="AB52" s="431"/>
    </row>
    <row r="53" spans="1:28" ht="16.5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182"/>
      <c r="T53" s="183"/>
      <c r="U53" s="224"/>
      <c r="V53" s="224"/>
      <c r="W53" s="271"/>
      <c r="X53" s="272"/>
      <c r="Y53" s="271"/>
      <c r="Z53" s="272"/>
      <c r="AA53" s="414"/>
      <c r="AB53" s="432"/>
    </row>
    <row r="54" spans="1:28" ht="15.75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388"/>
      <c r="R54" s="388"/>
      <c r="S54" s="184"/>
      <c r="T54" s="185"/>
      <c r="U54" s="225"/>
      <c r="V54" s="225"/>
      <c r="W54" s="273"/>
      <c r="X54" s="274"/>
      <c r="Y54" s="273"/>
      <c r="Z54" s="274"/>
      <c r="AA54" s="415"/>
      <c r="AB54" s="433"/>
    </row>
    <row r="55" spans="1:28" ht="15.75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357"/>
      <c r="R55" s="357"/>
      <c r="S55" s="170"/>
      <c r="T55" s="171"/>
      <c r="U55" s="217"/>
      <c r="V55" s="217"/>
      <c r="W55" s="257"/>
      <c r="X55" s="258"/>
      <c r="Y55" s="257"/>
      <c r="Z55" s="258"/>
      <c r="AA55" s="409"/>
      <c r="AB55" s="426"/>
    </row>
    <row r="56" spans="1:28" ht="16.5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63"/>
      <c r="R56" s="63"/>
      <c r="S56" s="186"/>
      <c r="T56" s="74"/>
      <c r="U56" s="226"/>
      <c r="V56" s="226"/>
      <c r="W56" s="275"/>
      <c r="X56" s="276"/>
      <c r="Y56" s="275"/>
      <c r="Z56" s="276"/>
      <c r="AA56" s="416"/>
      <c r="AB56" s="434"/>
    </row>
    <row r="57" spans="1:28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388"/>
      <c r="R57" s="388"/>
      <c r="S57" s="184"/>
      <c r="T57" s="185"/>
      <c r="U57" s="225"/>
      <c r="V57" s="225"/>
      <c r="W57" s="273"/>
      <c r="X57" s="274"/>
      <c r="Y57" s="273"/>
      <c r="Z57" s="274"/>
      <c r="AA57" s="415"/>
      <c r="AB57" s="433"/>
    </row>
    <row r="58" spans="1:28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>
        <v>119411.00000000012</v>
      </c>
      <c r="J58" s="95">
        <v>151417.57999999999</v>
      </c>
      <c r="K58" s="95">
        <v>188434.99999999968</v>
      </c>
      <c r="L58" s="95">
        <v>237234.69</v>
      </c>
      <c r="M58" s="95">
        <v>130935.99999999999</v>
      </c>
      <c r="N58" s="95">
        <v>174543.12</v>
      </c>
      <c r="O58" s="95">
        <v>250058.00000000026</v>
      </c>
      <c r="P58" s="95">
        <v>329255.45</v>
      </c>
      <c r="Q58" s="75">
        <v>122764.00000000009</v>
      </c>
      <c r="R58" s="95">
        <v>166142.78</v>
      </c>
      <c r="S58" s="187">
        <v>113997.99999999988</v>
      </c>
      <c r="T58" s="188">
        <v>153196.43</v>
      </c>
      <c r="U58" s="227">
        <v>122987</v>
      </c>
      <c r="V58" s="227">
        <v>155314.1</v>
      </c>
      <c r="W58" s="277">
        <v>111852.99999999983</v>
      </c>
      <c r="X58" s="278">
        <v>127003.4</v>
      </c>
      <c r="Y58" s="277">
        <v>82375.999997000094</v>
      </c>
      <c r="Z58" s="278">
        <v>116390.52</v>
      </c>
      <c r="AA58" s="417">
        <f t="shared" si="0"/>
        <v>1866769.9999969997</v>
      </c>
      <c r="AB58" s="435">
        <f t="shared" si="1"/>
        <v>1.3591861182706375</v>
      </c>
    </row>
    <row r="59" spans="1:28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>
        <v>82.56</v>
      </c>
      <c r="J59" s="93">
        <v>68988.91</v>
      </c>
      <c r="K59" s="93">
        <v>64.48</v>
      </c>
      <c r="L59" s="93">
        <v>51783.337985600003</v>
      </c>
      <c r="M59" s="106"/>
      <c r="N59" s="93"/>
      <c r="O59" s="93">
        <v>39.69</v>
      </c>
      <c r="P59" s="93">
        <v>31356.39</v>
      </c>
      <c r="Q59" s="93">
        <v>81.06</v>
      </c>
      <c r="R59" s="93">
        <v>62989.812983999997</v>
      </c>
      <c r="S59" s="189">
        <v>47.15</v>
      </c>
      <c r="T59" s="190">
        <v>38725.519999999997</v>
      </c>
      <c r="U59" s="228">
        <v>38.46</v>
      </c>
      <c r="V59" s="228">
        <v>33164.18</v>
      </c>
      <c r="W59" s="279"/>
      <c r="X59" s="280"/>
      <c r="Y59" s="279">
        <v>50.09</v>
      </c>
      <c r="Z59" s="280">
        <v>41176.080000000002</v>
      </c>
      <c r="AA59" s="418">
        <f t="shared" si="0"/>
        <v>502.62</v>
      </c>
      <c r="AB59" s="436">
        <f t="shared" si="1"/>
        <v>807.02646327165667</v>
      </c>
    </row>
    <row r="60" spans="1:28" ht="15.75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388"/>
      <c r="R60" s="388"/>
      <c r="S60" s="184"/>
      <c r="T60" s="185"/>
      <c r="U60" s="225"/>
      <c r="V60" s="225"/>
      <c r="W60" s="273"/>
      <c r="X60" s="274"/>
      <c r="Y60" s="273"/>
      <c r="Z60" s="274"/>
      <c r="AA60" s="415"/>
      <c r="AB60" s="433"/>
    </row>
    <row r="61" spans="1:28" ht="15.75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357"/>
      <c r="R61" s="357"/>
      <c r="S61" s="170"/>
      <c r="T61" s="171"/>
      <c r="U61" s="217"/>
      <c r="V61" s="217"/>
      <c r="W61" s="257"/>
      <c r="X61" s="258"/>
      <c r="Y61" s="257"/>
      <c r="Z61" s="258"/>
      <c r="AA61" s="409"/>
      <c r="AB61" s="426"/>
    </row>
    <row r="62" spans="1:28" ht="16.5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191"/>
      <c r="T62" s="192"/>
      <c r="U62" s="229"/>
      <c r="V62" s="229"/>
      <c r="W62" s="281"/>
      <c r="X62" s="282"/>
      <c r="Y62" s="281"/>
      <c r="Z62" s="282"/>
      <c r="AA62" s="259"/>
      <c r="AB62" s="427"/>
    </row>
    <row r="63" spans="1:28" ht="15.75">
      <c r="A63" s="558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388"/>
      <c r="R63" s="388"/>
      <c r="S63" s="184"/>
      <c r="T63" s="185"/>
      <c r="U63" s="225"/>
      <c r="V63" s="225"/>
      <c r="W63" s="273"/>
      <c r="X63" s="274"/>
      <c r="Y63" s="273"/>
      <c r="Z63" s="274"/>
      <c r="AA63" s="415"/>
      <c r="AB63" s="433"/>
    </row>
    <row r="64" spans="1:28" ht="15.75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>
        <v>9081.6391581101088</v>
      </c>
      <c r="J64" s="61">
        <v>12968.38</v>
      </c>
      <c r="K64" s="61">
        <v>3956.3380204884525</v>
      </c>
      <c r="L64" s="61">
        <v>5202.93</v>
      </c>
      <c r="M64" s="61">
        <v>1446</v>
      </c>
      <c r="N64" s="61">
        <v>1792.18</v>
      </c>
      <c r="O64" s="61">
        <v>14</v>
      </c>
      <c r="P64" s="61">
        <v>14.36</v>
      </c>
      <c r="Q64" s="61">
        <v>124</v>
      </c>
      <c r="R64" s="357">
        <v>104.04</v>
      </c>
      <c r="S64" s="170">
        <v>4018.0000000000032</v>
      </c>
      <c r="T64" s="95">
        <v>4750.41</v>
      </c>
      <c r="U64" s="121">
        <v>22748.000000000025</v>
      </c>
      <c r="V64" s="217">
        <v>26866.37</v>
      </c>
      <c r="W64" s="257">
        <v>4739.0000000000018</v>
      </c>
      <c r="X64" s="258">
        <v>4170.37</v>
      </c>
      <c r="Y64" s="257">
        <v>2818.2047293836499</v>
      </c>
      <c r="Z64" s="258">
        <v>4410.6099999999997</v>
      </c>
      <c r="AA64" s="409">
        <f t="shared" si="0"/>
        <v>81875.340124554277</v>
      </c>
      <c r="AB64" s="426">
        <f t="shared" si="1"/>
        <v>1.3192653592116972</v>
      </c>
    </row>
    <row r="65" spans="1:28" ht="16.5" thickBot="1">
      <c r="A65" s="560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>
        <v>5.48</v>
      </c>
      <c r="J65" s="63">
        <v>4579.21</v>
      </c>
      <c r="K65" s="63">
        <v>7.2</v>
      </c>
      <c r="L65" s="63">
        <v>5782.2585839999992</v>
      </c>
      <c r="M65" s="63">
        <v>0.7</v>
      </c>
      <c r="N65" s="63">
        <v>525.27</v>
      </c>
      <c r="O65" s="63"/>
      <c r="P65" s="63"/>
      <c r="Q65" s="63"/>
      <c r="R65" s="63"/>
      <c r="S65" s="323">
        <v>0.7</v>
      </c>
      <c r="T65" s="93">
        <v>574.92999999999995</v>
      </c>
      <c r="U65" s="133">
        <v>1.6</v>
      </c>
      <c r="V65" s="325">
        <v>1379.69</v>
      </c>
      <c r="W65" s="326"/>
      <c r="X65" s="327"/>
      <c r="Y65" s="326">
        <v>2</v>
      </c>
      <c r="Z65" s="327">
        <v>1644.08</v>
      </c>
      <c r="AA65" s="416">
        <f t="shared" si="0"/>
        <v>81.650000000000006</v>
      </c>
      <c r="AB65" s="434">
        <f t="shared" si="1"/>
        <v>787.29673709736676</v>
      </c>
    </row>
    <row r="66" spans="1:28" ht="30">
      <c r="A66" s="559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389"/>
      <c r="R66" s="389"/>
      <c r="S66" s="193"/>
      <c r="T66" s="194"/>
      <c r="U66" s="230"/>
      <c r="V66" s="230"/>
      <c r="W66" s="283"/>
      <c r="X66" s="284"/>
      <c r="Y66" s="283"/>
      <c r="Z66" s="284"/>
      <c r="AA66" s="419"/>
      <c r="AB66" s="437"/>
    </row>
    <row r="67" spans="1:28" ht="15.75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>
        <v>2904</v>
      </c>
      <c r="J67" s="61">
        <v>4218.84</v>
      </c>
      <c r="K67" s="61">
        <v>1369</v>
      </c>
      <c r="L67" s="61">
        <v>1836.55</v>
      </c>
      <c r="M67" s="61">
        <v>981</v>
      </c>
      <c r="N67" s="61">
        <v>1415.25</v>
      </c>
      <c r="O67" s="61">
        <v>1337</v>
      </c>
      <c r="P67" s="61">
        <v>2052.5500000000002</v>
      </c>
      <c r="Q67" s="61">
        <v>16566</v>
      </c>
      <c r="R67" s="357">
        <v>29402</v>
      </c>
      <c r="S67" s="170">
        <v>3118.9999999999986</v>
      </c>
      <c r="T67" s="95">
        <v>4564.87</v>
      </c>
      <c r="U67" s="217">
        <v>10188</v>
      </c>
      <c r="V67" s="217">
        <v>14377.92</v>
      </c>
      <c r="W67" s="257"/>
      <c r="X67" s="258"/>
      <c r="Y67" s="257"/>
      <c r="Z67" s="258"/>
      <c r="AA67" s="409">
        <f t="shared" si="0"/>
        <v>55632</v>
      </c>
      <c r="AB67" s="426">
        <f t="shared" si="1"/>
        <v>1.5616912927811331</v>
      </c>
    </row>
    <row r="68" spans="1:28" ht="16.5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>
        <v>4.0999999999999996</v>
      </c>
      <c r="J68" s="63">
        <v>3426.05</v>
      </c>
      <c r="K68" s="104">
        <v>2.09</v>
      </c>
      <c r="L68" s="63">
        <v>1678.4611722999998</v>
      </c>
      <c r="M68" s="63">
        <v>1.1499999999999999</v>
      </c>
      <c r="N68" s="63">
        <v>862.95</v>
      </c>
      <c r="O68" s="104">
        <v>1.24</v>
      </c>
      <c r="P68" s="63">
        <v>979.64</v>
      </c>
      <c r="Q68" s="63">
        <v>137.6</v>
      </c>
      <c r="R68" s="63">
        <v>106925.71264</v>
      </c>
      <c r="S68" s="191">
        <v>5.7</v>
      </c>
      <c r="T68" s="93">
        <v>4681.5600000000004</v>
      </c>
      <c r="U68" s="229">
        <v>17.02</v>
      </c>
      <c r="V68" s="229">
        <v>14676.4</v>
      </c>
      <c r="W68" s="281"/>
      <c r="X68" s="282"/>
      <c r="Y68" s="281"/>
      <c r="Z68" s="282"/>
      <c r="AA68" s="259">
        <f t="shared" si="0"/>
        <v>196.04</v>
      </c>
      <c r="AB68" s="427">
        <f t="shared" si="1"/>
        <v>786.24797904662319</v>
      </c>
    </row>
    <row r="69" spans="1:28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388"/>
      <c r="R69" s="388"/>
      <c r="S69" s="184"/>
      <c r="T69" s="185"/>
      <c r="U69" s="225"/>
      <c r="V69" s="225"/>
      <c r="W69" s="273"/>
      <c r="X69" s="274"/>
      <c r="Y69" s="273"/>
      <c r="Z69" s="274"/>
      <c r="AA69" s="415"/>
      <c r="AB69" s="433"/>
    </row>
    <row r="70" spans="1:28" ht="15.75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>
        <v>391656.99999999965</v>
      </c>
      <c r="J70" s="61">
        <v>547349.17000000004</v>
      </c>
      <c r="K70" s="61">
        <v>320988.00000000052</v>
      </c>
      <c r="L70" s="61">
        <v>403270.75</v>
      </c>
      <c r="M70" s="61">
        <v>192114.00000000012</v>
      </c>
      <c r="N70" s="61">
        <v>237298.51</v>
      </c>
      <c r="O70" s="61">
        <v>171335.9999999998</v>
      </c>
      <c r="P70" s="61">
        <v>223748.27</v>
      </c>
      <c r="Q70" s="61">
        <v>148729.00000000009</v>
      </c>
      <c r="R70" s="357">
        <v>205412.81</v>
      </c>
      <c r="S70" s="170">
        <v>57950.000000000015</v>
      </c>
      <c r="T70" s="357">
        <v>84403.45</v>
      </c>
      <c r="U70" s="217"/>
      <c r="V70" s="217"/>
      <c r="W70" s="257"/>
      <c r="X70" s="258"/>
      <c r="Y70" s="257"/>
      <c r="Z70" s="258"/>
      <c r="AA70" s="409">
        <f t="shared" si="0"/>
        <v>1801040.0000000002</v>
      </c>
      <c r="AB70" s="426">
        <f t="shared" si="1"/>
        <v>1.3665657064807</v>
      </c>
    </row>
    <row r="71" spans="1:28" ht="16.5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>
        <v>845.55</v>
      </c>
      <c r="J71" s="63">
        <v>706559.73</v>
      </c>
      <c r="K71" s="63">
        <v>452.41</v>
      </c>
      <c r="L71" s="63">
        <v>363326.61194269999</v>
      </c>
      <c r="M71" s="63"/>
      <c r="N71" s="63"/>
      <c r="O71" s="63">
        <v>135.33000000000001</v>
      </c>
      <c r="P71" s="63">
        <v>106915.11</v>
      </c>
      <c r="Q71" s="63">
        <v>165.3</v>
      </c>
      <c r="R71" s="63">
        <v>128450.72892000001</v>
      </c>
      <c r="S71" s="191">
        <v>65.09</v>
      </c>
      <c r="T71" s="63">
        <v>53460.11</v>
      </c>
      <c r="U71" s="229"/>
      <c r="V71" s="229"/>
      <c r="W71" s="281"/>
      <c r="X71" s="282"/>
      <c r="Y71" s="281"/>
      <c r="Z71" s="282"/>
      <c r="AA71" s="259">
        <f t="shared" si="0"/>
        <v>1903.0299999999997</v>
      </c>
      <c r="AB71" s="427">
        <f t="shared" si="1"/>
        <v>810.64893925093156</v>
      </c>
    </row>
    <row r="72" spans="1:28" ht="15.75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384"/>
      <c r="R72" s="384"/>
      <c r="S72" s="160"/>
      <c r="T72" s="161"/>
      <c r="U72" s="211"/>
      <c r="V72" s="211"/>
      <c r="W72" s="245"/>
      <c r="X72" s="246"/>
      <c r="Y72" s="245"/>
      <c r="Z72" s="246"/>
      <c r="AA72" s="406"/>
      <c r="AB72" s="423"/>
    </row>
    <row r="73" spans="1:28" ht="15.75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>
        <v>20316.000000000007</v>
      </c>
      <c r="J73" s="67">
        <v>27420.46</v>
      </c>
      <c r="K73" s="67">
        <v>129086.00000000003</v>
      </c>
      <c r="L73" s="67">
        <v>124264.11</v>
      </c>
      <c r="M73" s="67">
        <v>24524</v>
      </c>
      <c r="N73" s="67">
        <v>27695.8</v>
      </c>
      <c r="O73" s="67">
        <v>287263.99999999988</v>
      </c>
      <c r="P73" s="67">
        <v>421312.84</v>
      </c>
      <c r="Q73" s="391">
        <v>363807.00000000052</v>
      </c>
      <c r="R73" s="67">
        <v>577159.63</v>
      </c>
      <c r="S73" s="395">
        <v>629210.00000000047</v>
      </c>
      <c r="T73" s="181">
        <v>1008029.4</v>
      </c>
      <c r="U73" s="223">
        <v>1292781.0000000009</v>
      </c>
      <c r="V73" s="223">
        <v>2084623.56</v>
      </c>
      <c r="W73" s="269">
        <v>478269.99999999988</v>
      </c>
      <c r="X73" s="270">
        <v>766179.09</v>
      </c>
      <c r="Y73" s="269">
        <v>179955.99999700001</v>
      </c>
      <c r="Z73" s="270">
        <v>309644.33</v>
      </c>
      <c r="AA73" s="413">
        <f t="shared" si="0"/>
        <v>3415298.9999970021</v>
      </c>
      <c r="AB73" s="431">
        <f t="shared" si="1"/>
        <v>1.5705171582355477</v>
      </c>
    </row>
    <row r="74" spans="1:28" ht="16.5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>
        <v>27.25</v>
      </c>
      <c r="J74" s="63">
        <v>22770.68</v>
      </c>
      <c r="K74" s="63">
        <v>22.99</v>
      </c>
      <c r="L74" s="63">
        <v>18463.0728953</v>
      </c>
      <c r="M74" s="63"/>
      <c r="N74" s="63"/>
      <c r="O74" s="63">
        <v>319.13</v>
      </c>
      <c r="P74" s="63">
        <v>252123.1</v>
      </c>
      <c r="Q74" s="63">
        <v>501.53</v>
      </c>
      <c r="R74" s="63">
        <v>389727.12689200003</v>
      </c>
      <c r="S74" s="191">
        <v>2072.44</v>
      </c>
      <c r="T74" s="192">
        <v>1702148.94</v>
      </c>
      <c r="U74" s="229">
        <v>4047.17</v>
      </c>
      <c r="V74" s="229">
        <v>3489887.4</v>
      </c>
      <c r="W74" s="281">
        <v>1739.2</v>
      </c>
      <c r="X74" s="282">
        <v>1441404.92</v>
      </c>
      <c r="Y74" s="281">
        <v>295.74</v>
      </c>
      <c r="Z74" s="282">
        <v>243110.7</v>
      </c>
      <c r="AA74" s="259">
        <f t="shared" ref="AA74:AA89" si="2">C74+E74+G74+I74+K74+M74+O74+Q74+S74+U74+W74+Y74</f>
        <v>9025.4500000000007</v>
      </c>
      <c r="AB74" s="427">
        <f t="shared" ref="AB74:AB89" si="3">(D74+F74+H74+J74+L74+N74+P74+R74+T74+V74+X74+Z74)/AA74</f>
        <v>837.5910275706251</v>
      </c>
    </row>
    <row r="75" spans="1:28" ht="15.75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384"/>
      <c r="R75" s="384"/>
      <c r="S75" s="160"/>
      <c r="T75" s="161"/>
      <c r="U75" s="211"/>
      <c r="V75" s="211"/>
      <c r="W75" s="245"/>
      <c r="X75" s="246"/>
      <c r="Y75" s="245"/>
      <c r="Z75" s="246"/>
      <c r="AA75" s="406"/>
      <c r="AB75" s="423"/>
    </row>
    <row r="76" spans="1:28" ht="15.75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>
        <v>745100.99999999942</v>
      </c>
      <c r="J76" s="67">
        <v>1036055.49</v>
      </c>
      <c r="K76" s="67">
        <v>337208.00000000017</v>
      </c>
      <c r="L76" s="67">
        <v>454650.8</v>
      </c>
      <c r="M76" s="67">
        <v>363585.99999999936</v>
      </c>
      <c r="N76" s="67">
        <v>501097.86</v>
      </c>
      <c r="O76" s="67">
        <v>379465.00000000017</v>
      </c>
      <c r="P76" s="67">
        <v>521384.91</v>
      </c>
      <c r="Q76" s="67">
        <v>304910.99999999919</v>
      </c>
      <c r="R76" s="67">
        <v>424789.81</v>
      </c>
      <c r="S76" s="395">
        <v>364118</v>
      </c>
      <c r="T76" s="181">
        <v>493449.07</v>
      </c>
      <c r="U76" s="223">
        <v>327128.99999999994</v>
      </c>
      <c r="V76" s="223">
        <v>450325.78</v>
      </c>
      <c r="W76" s="269">
        <v>537460.99999999965</v>
      </c>
      <c r="X76" s="270">
        <v>744603.84</v>
      </c>
      <c r="Y76" s="269">
        <v>1107516.999997</v>
      </c>
      <c r="Z76" s="270">
        <v>1723761.61</v>
      </c>
      <c r="AA76" s="413">
        <f t="shared" si="2"/>
        <v>7360854.9999969974</v>
      </c>
      <c r="AB76" s="431">
        <f t="shared" si="3"/>
        <v>1.4792560320783987</v>
      </c>
    </row>
    <row r="77" spans="1:28" ht="16.5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>
        <v>1056.98</v>
      </c>
      <c r="J77" s="103">
        <v>883235.17</v>
      </c>
      <c r="K77" s="103">
        <v>333.55</v>
      </c>
      <c r="L77" s="103">
        <v>267871.15981849999</v>
      </c>
      <c r="M77" s="103">
        <v>471.48</v>
      </c>
      <c r="N77" s="103">
        <v>353792.61</v>
      </c>
      <c r="O77" s="103">
        <v>436.76</v>
      </c>
      <c r="P77" s="103">
        <v>345054.63</v>
      </c>
      <c r="Q77" s="103">
        <v>388.19</v>
      </c>
      <c r="R77" s="103">
        <v>301653.28771599999</v>
      </c>
      <c r="S77" s="191">
        <v>430.61</v>
      </c>
      <c r="T77" s="192">
        <v>353671.21</v>
      </c>
      <c r="U77" s="229">
        <v>295.92</v>
      </c>
      <c r="V77" s="229">
        <v>255172.75</v>
      </c>
      <c r="W77" s="281">
        <v>435.18</v>
      </c>
      <c r="X77" s="282">
        <v>360666.17</v>
      </c>
      <c r="Y77" s="281">
        <v>1651.31</v>
      </c>
      <c r="Z77" s="282">
        <v>1357446.19</v>
      </c>
      <c r="AA77" s="259">
        <f t="shared" si="2"/>
        <v>9504.99</v>
      </c>
      <c r="AB77" s="427">
        <f t="shared" si="3"/>
        <v>794.59441067633952</v>
      </c>
    </row>
    <row r="78" spans="1:28" ht="15.75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384"/>
      <c r="R78" s="384"/>
      <c r="S78" s="160"/>
      <c r="T78" s="161"/>
      <c r="U78" s="211"/>
      <c r="V78" s="211"/>
      <c r="W78" s="245"/>
      <c r="X78" s="246"/>
      <c r="Y78" s="245"/>
      <c r="Z78" s="246"/>
      <c r="AA78" s="406"/>
      <c r="AB78" s="423"/>
    </row>
    <row r="79" spans="1:28" ht="15.75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>
        <v>4339.1126786060559</v>
      </c>
      <c r="J79" s="67">
        <v>5895.92</v>
      </c>
      <c r="K79" s="67">
        <v>6605</v>
      </c>
      <c r="L79" s="67">
        <v>8520.85</v>
      </c>
      <c r="M79" s="67"/>
      <c r="N79" s="67"/>
      <c r="O79" s="67">
        <v>53577.999999999978</v>
      </c>
      <c r="P79" s="67">
        <v>62281.75</v>
      </c>
      <c r="Q79" s="67">
        <v>126109.00000000001</v>
      </c>
      <c r="R79" s="67">
        <v>143097.14000000001</v>
      </c>
      <c r="S79" s="180">
        <v>329281.99999999994</v>
      </c>
      <c r="T79" s="181">
        <v>476306.41</v>
      </c>
      <c r="U79" s="223">
        <v>864985.00000000047</v>
      </c>
      <c r="V79" s="223">
        <v>1237170.75</v>
      </c>
      <c r="W79" s="269">
        <v>373067.00000000017</v>
      </c>
      <c r="X79" s="270">
        <v>550751.35</v>
      </c>
      <c r="Y79" s="269">
        <v>66978.000000999993</v>
      </c>
      <c r="Z79" s="270">
        <v>113468.1</v>
      </c>
      <c r="AA79" s="413">
        <f t="shared" si="2"/>
        <v>1874957.1126796068</v>
      </c>
      <c r="AB79" s="431">
        <f t="shared" si="3"/>
        <v>1.4263293127691856</v>
      </c>
    </row>
    <row r="80" spans="1:28" ht="16.5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>
        <v>16</v>
      </c>
      <c r="P80" s="79">
        <v>12640.52</v>
      </c>
      <c r="Q80" s="79">
        <v>25</v>
      </c>
      <c r="R80" s="79">
        <v>19426.91</v>
      </c>
      <c r="S80" s="195">
        <v>915</v>
      </c>
      <c r="T80" s="196">
        <v>751513.33</v>
      </c>
      <c r="U80" s="231">
        <v>2209</v>
      </c>
      <c r="V80" s="231">
        <v>1904827.64</v>
      </c>
      <c r="W80" s="281">
        <v>1172</v>
      </c>
      <c r="X80" s="282">
        <v>971323.92</v>
      </c>
      <c r="Y80" s="281">
        <v>274</v>
      </c>
      <c r="Z80" s="282">
        <v>225239.51</v>
      </c>
      <c r="AA80" s="259">
        <f t="shared" si="2"/>
        <v>4611</v>
      </c>
      <c r="AB80" s="427">
        <f t="shared" si="3"/>
        <v>842.54431359791806</v>
      </c>
    </row>
    <row r="81" spans="1:28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384"/>
      <c r="R81" s="384"/>
      <c r="S81" s="160"/>
      <c r="T81" s="161"/>
      <c r="U81" s="211"/>
      <c r="V81" s="211"/>
      <c r="W81" s="245"/>
      <c r="X81" s="246"/>
      <c r="Y81" s="245"/>
      <c r="Z81" s="246"/>
      <c r="AA81" s="406"/>
      <c r="AB81" s="423"/>
    </row>
    <row r="82" spans="1:28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>
        <v>25237.999999999996</v>
      </c>
      <c r="J82" s="81">
        <v>35261.519999999997</v>
      </c>
      <c r="K82" s="81">
        <v>29132</v>
      </c>
      <c r="L82" s="81">
        <v>36459.57</v>
      </c>
      <c r="M82" s="81">
        <v>2131</v>
      </c>
      <c r="N82" s="81">
        <v>2915.46</v>
      </c>
      <c r="O82" s="81">
        <v>147625.99999999988</v>
      </c>
      <c r="P82" s="81">
        <v>201863.79</v>
      </c>
      <c r="Q82" s="81">
        <v>15394.000000000007</v>
      </c>
      <c r="R82" s="81">
        <v>24346.69</v>
      </c>
      <c r="S82" s="197">
        <v>559</v>
      </c>
      <c r="T82" s="198">
        <v>871.01</v>
      </c>
      <c r="U82" s="232">
        <v>85326.000000000044</v>
      </c>
      <c r="V82" s="232">
        <v>129587.16</v>
      </c>
      <c r="W82" s="285"/>
      <c r="X82" s="286"/>
      <c r="Y82" s="285">
        <v>2565.0000009999999</v>
      </c>
      <c r="Z82" s="286">
        <v>4058.27</v>
      </c>
      <c r="AA82" s="420">
        <f t="shared" si="2"/>
        <v>425291.00000099995</v>
      </c>
      <c r="AB82" s="438">
        <f t="shared" si="3"/>
        <v>1.4661574780527542</v>
      </c>
    </row>
    <row r="83" spans="1:28" ht="16.5" thickBot="1">
      <c r="A83" s="559"/>
      <c r="B83" s="293" t="s">
        <v>13</v>
      </c>
      <c r="C83" s="80">
        <v>648</v>
      </c>
      <c r="D83" s="80">
        <v>491752.90511999995</v>
      </c>
      <c r="E83" s="80"/>
      <c r="F83" s="80"/>
      <c r="G83" s="80"/>
      <c r="H83" s="80"/>
      <c r="I83" s="93">
        <v>66</v>
      </c>
      <c r="J83" s="93">
        <v>55151.02</v>
      </c>
      <c r="K83" s="93">
        <v>38</v>
      </c>
      <c r="L83" s="93">
        <v>30517.475859999999</v>
      </c>
      <c r="M83" s="93"/>
      <c r="N83" s="93"/>
      <c r="O83" s="93">
        <v>140</v>
      </c>
      <c r="P83" s="93">
        <v>110604.56</v>
      </c>
      <c r="Q83" s="93">
        <v>20</v>
      </c>
      <c r="R83" s="93">
        <v>15541.528</v>
      </c>
      <c r="S83" s="189"/>
      <c r="T83" s="190"/>
      <c r="U83" s="228">
        <v>488</v>
      </c>
      <c r="V83" s="228">
        <v>420803.93</v>
      </c>
      <c r="W83" s="279"/>
      <c r="X83" s="280"/>
      <c r="Y83" s="279"/>
      <c r="Z83" s="280"/>
      <c r="AA83" s="418">
        <f t="shared" si="2"/>
        <v>1400</v>
      </c>
      <c r="AB83" s="436">
        <f t="shared" si="3"/>
        <v>803.12244212857149</v>
      </c>
    </row>
    <row r="84" spans="1:28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384"/>
      <c r="R84" s="384"/>
      <c r="S84" s="160"/>
      <c r="T84" s="161"/>
      <c r="U84" s="211"/>
      <c r="V84" s="211"/>
      <c r="W84" s="245"/>
      <c r="X84" s="246"/>
      <c r="Y84" s="245"/>
      <c r="Z84" s="246"/>
      <c r="AA84" s="406"/>
      <c r="AB84" s="423"/>
    </row>
    <row r="85" spans="1:28" ht="15.75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>
        <v>51801.000000000036</v>
      </c>
      <c r="J85" s="81">
        <v>72242.19</v>
      </c>
      <c r="K85" s="81">
        <v>76504.999999999985</v>
      </c>
      <c r="L85" s="81">
        <v>95840.11</v>
      </c>
      <c r="M85" s="81">
        <v>3043.0000000000005</v>
      </c>
      <c r="N85" s="81">
        <v>4086.54</v>
      </c>
      <c r="O85" s="81">
        <v>880665.00000000035</v>
      </c>
      <c r="P85" s="81">
        <v>1143314.53</v>
      </c>
      <c r="Q85" s="81">
        <v>24281.999999999996</v>
      </c>
      <c r="R85" s="81">
        <v>32506.799999999999</v>
      </c>
      <c r="S85" s="197">
        <v>37959.000000000007</v>
      </c>
      <c r="T85" s="198">
        <v>62811.14</v>
      </c>
      <c r="U85" s="232">
        <v>362849</v>
      </c>
      <c r="V85" s="232">
        <v>577437.9</v>
      </c>
      <c r="W85" s="285"/>
      <c r="X85" s="286"/>
      <c r="Y85" s="285">
        <v>34073.999997999999</v>
      </c>
      <c r="Z85" s="286">
        <v>59004.24</v>
      </c>
      <c r="AA85" s="420">
        <f t="shared" si="2"/>
        <v>1644718.9999980002</v>
      </c>
      <c r="AB85" s="438">
        <f t="shared" si="3"/>
        <v>1.4125418262954494</v>
      </c>
    </row>
    <row r="86" spans="1:28" ht="16.5" thickBot="1">
      <c r="A86" s="560"/>
      <c r="B86" s="293" t="s">
        <v>13</v>
      </c>
      <c r="C86" s="80">
        <v>304</v>
      </c>
      <c r="D86" s="93">
        <v>230698.89375999998</v>
      </c>
      <c r="E86" s="93"/>
      <c r="F86" s="93"/>
      <c r="G86" s="93"/>
      <c r="H86" s="93"/>
      <c r="I86" s="93">
        <v>118</v>
      </c>
      <c r="J86" s="93">
        <v>98603.33</v>
      </c>
      <c r="K86" s="93">
        <v>118</v>
      </c>
      <c r="L86" s="93">
        <v>94764.793459999986</v>
      </c>
      <c r="M86" s="93"/>
      <c r="N86" s="93"/>
      <c r="O86" s="93">
        <v>728</v>
      </c>
      <c r="P86" s="93">
        <v>575143.73</v>
      </c>
      <c r="Q86" s="93">
        <v>2</v>
      </c>
      <c r="R86" s="93">
        <v>1554.1528000000001</v>
      </c>
      <c r="S86" s="189">
        <v>386</v>
      </c>
      <c r="T86" s="190">
        <v>317031.84999999998</v>
      </c>
      <c r="U86" s="228">
        <v>3366</v>
      </c>
      <c r="V86" s="228">
        <v>2902512.37</v>
      </c>
      <c r="W86" s="279"/>
      <c r="X86" s="280"/>
      <c r="Y86" s="279"/>
      <c r="Z86" s="280"/>
      <c r="AA86" s="418">
        <f t="shared" si="2"/>
        <v>5022</v>
      </c>
      <c r="AB86" s="436">
        <f t="shared" si="3"/>
        <v>840.36422142970935</v>
      </c>
    </row>
    <row r="87" spans="1:28" ht="15.75">
      <c r="A87" s="563">
        <v>26</v>
      </c>
      <c r="B87" s="365" t="s">
        <v>55</v>
      </c>
      <c r="C87" s="81"/>
      <c r="D87" s="295"/>
      <c r="E87" s="295"/>
      <c r="F87" s="295"/>
      <c r="G87" s="295"/>
      <c r="H87" s="295"/>
      <c r="I87" s="86"/>
      <c r="J87" s="86"/>
      <c r="K87" s="86"/>
      <c r="L87" s="86"/>
      <c r="M87" s="86"/>
      <c r="N87" s="86"/>
      <c r="O87" s="86"/>
      <c r="P87" s="86"/>
      <c r="Q87" s="384"/>
      <c r="R87" s="384"/>
      <c r="S87" s="160"/>
      <c r="T87" s="161"/>
      <c r="U87" s="211"/>
      <c r="V87" s="211"/>
      <c r="W87" s="245"/>
      <c r="X87" s="246"/>
      <c r="Y87" s="245"/>
      <c r="Z87" s="246"/>
      <c r="AA87" s="406"/>
      <c r="AB87" s="423"/>
    </row>
    <row r="88" spans="1:28" ht="15.75">
      <c r="A88" s="563"/>
      <c r="B88" s="368" t="s">
        <v>12</v>
      </c>
      <c r="C88" s="81">
        <v>23653</v>
      </c>
      <c r="D88" s="295">
        <v>38593.65</v>
      </c>
      <c r="E88" s="295">
        <v>255</v>
      </c>
      <c r="F88" s="295">
        <v>437.12</v>
      </c>
      <c r="G88" s="295">
        <v>122</v>
      </c>
      <c r="H88" s="295">
        <v>199.96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197"/>
      <c r="T88" s="198"/>
      <c r="U88" s="232"/>
      <c r="V88" s="232"/>
      <c r="W88" s="285"/>
      <c r="X88" s="286"/>
      <c r="Y88" s="285">
        <v>580</v>
      </c>
      <c r="Z88" s="286">
        <v>955.33</v>
      </c>
      <c r="AA88" s="420">
        <f t="shared" si="2"/>
        <v>24610</v>
      </c>
      <c r="AB88" s="438">
        <f t="shared" si="3"/>
        <v>1.6329158878504675</v>
      </c>
    </row>
    <row r="89" spans="1:28" ht="16.5" thickBot="1">
      <c r="A89" s="564"/>
      <c r="B89" s="369" t="s">
        <v>13</v>
      </c>
      <c r="C89" s="80">
        <v>85.61</v>
      </c>
      <c r="D89" s="80">
        <v>64967.540443400001</v>
      </c>
      <c r="E89" s="80">
        <v>4.66</v>
      </c>
      <c r="F89" s="80">
        <v>3577.6</v>
      </c>
      <c r="G89" s="80">
        <v>1.73</v>
      </c>
      <c r="H89" s="80">
        <v>1360.31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189"/>
      <c r="T89" s="190"/>
      <c r="U89" s="228"/>
      <c r="V89" s="228"/>
      <c r="W89" s="279"/>
      <c r="X89" s="280"/>
      <c r="Y89" s="279"/>
      <c r="Z89" s="280"/>
      <c r="AA89" s="418">
        <f t="shared" si="2"/>
        <v>92</v>
      </c>
      <c r="AB89" s="436">
        <f t="shared" si="3"/>
        <v>759.84185264565212</v>
      </c>
    </row>
    <row r="90" spans="1:28" ht="15.75">
      <c r="A90" s="48"/>
      <c r="B90" s="49" t="s">
        <v>15</v>
      </c>
      <c r="C90" s="50">
        <f>C9+C12+C15+C18+C21+C24+C27+C30+C33+C36+C39+C42+C45+C48+C50+C58+C61+C64+C67+C70+C73+C76+C79+C82+C85</f>
        <v>2192718.0000000009</v>
      </c>
      <c r="D90" s="50">
        <f>D9+D12+D15+D18+D21+D24+D27+D30+D33+D36+D39+D42+D45+D48+D50+D58+D61+D64+D67+D70+D73+D76+D79+D82+D85</f>
        <v>5527602.8900000006</v>
      </c>
      <c r="E90" s="50">
        <f t="shared" ref="E90:N90" si="4">E9+E12+E15+E18+E21+E24+E27+E30+E33+E36+E39+E42+E45+E48+E50+E58+E61+E64+E67+E70+E73+E76+E79+E82+E85</f>
        <v>2787150.9999999991</v>
      </c>
      <c r="F90" s="50">
        <f t="shared" si="4"/>
        <v>6592110.6799999997</v>
      </c>
      <c r="G90" s="50">
        <f t="shared" si="4"/>
        <v>902256.1582165719</v>
      </c>
      <c r="H90" s="50">
        <f t="shared" si="4"/>
        <v>3871629.4399999995</v>
      </c>
      <c r="I90" s="50">
        <f t="shared" si="4"/>
        <v>1675259.7518367153</v>
      </c>
      <c r="J90" s="50">
        <f t="shared" si="4"/>
        <v>4534425.7799999993</v>
      </c>
      <c r="K90" s="50">
        <f t="shared" si="4"/>
        <v>1302777.3380204889</v>
      </c>
      <c r="L90" s="50">
        <f t="shared" si="4"/>
        <v>3671703.3599999994</v>
      </c>
      <c r="M90" s="50">
        <f t="shared" si="4"/>
        <v>824949.99999999953</v>
      </c>
      <c r="N90" s="50">
        <f t="shared" si="4"/>
        <v>2847380.26</v>
      </c>
      <c r="O90" s="50">
        <f>O9+O12+O15+O18+O21+O24+O27+O30+O33+O36+O39+O42+O45+O48+O50+O58+O61+O64+O67+O70+O73+O76+O79+O82+O85</f>
        <v>2434330.0000000005</v>
      </c>
      <c r="P90" s="50">
        <f t="shared" ref="P90" si="5">P9+P12+P15+P18+P21+P24+P27+P30+P33+P36+P39+P42+P45+P48+P50+P58+P61+P64+P67+P70+P73+P76+P79+P82+P85</f>
        <v>4048794.33</v>
      </c>
      <c r="Q90" s="50">
        <f t="shared" ref="Q90:V90" si="6">Q9+Q12+Q15+Q18+Q21+Q24+Q27+Q30+Q33+Q36+Q39+Q42+Q45+Q48+Q50+Q58+Q61+Q64+Q67+Q70+Q73+Q76+Q79+Q82+Q85+Q88</f>
        <v>5686530</v>
      </c>
      <c r="R90" s="138">
        <f t="shared" si="6"/>
        <v>8781147.6799999997</v>
      </c>
      <c r="S90" s="199">
        <f t="shared" si="6"/>
        <v>5553771</v>
      </c>
      <c r="T90" s="200">
        <f t="shared" si="6"/>
        <v>9691589.910000002</v>
      </c>
      <c r="U90" s="199">
        <f t="shared" si="6"/>
        <v>6440929.0000000019</v>
      </c>
      <c r="V90" s="138">
        <f t="shared" si="6"/>
        <v>11539039.199999999</v>
      </c>
      <c r="W90" s="199">
        <f>W9+W12+W15+W18+W21+W24+W27+W30+W33+W36+W39+W42+W45+W48+W50+W58+W61+W64+W67+W70+W73+W76+W79+W82+W85+W88</f>
        <v>4240617.9999999991</v>
      </c>
      <c r="X90" s="138">
        <f>X9+X12+X15+X18+X21+X24+X27+X30+X33+X36+X39+X42+X45+X48+X50+X58+X61+X64+X67+X70+X73+X76+X79+X82+X85+X88</f>
        <v>8465226.9900000002</v>
      </c>
      <c r="Y90" s="199">
        <f>Y9+Y12+Y15+Y18+Y21+Y24+Y27+Y30+Y33+Y36+Y39+Y42+Y45+Y48+Y50+Y58+Y61+Y64+Y67+Y70+Y73+Y76+Y79+Y82+Y85+Y88</f>
        <v>4106924.2047293833</v>
      </c>
      <c r="Z90" s="292">
        <f>Z9+Z12+Z15+Z18+Z21+Z24+Z27+Z30+Z33+Z36+Z39+Z42+Z45+Z48+Z50+Z58+Z61+Z64+Z67+Z70+Z73+Z76+Z79+Z82+Z85+Z88</f>
        <v>8552250.6600000001</v>
      </c>
      <c r="AA90" s="199">
        <f>C90+E90+G90+I90+K90+M90+O90+Q90+S90+U90+W90+Y90</f>
        <v>38148214.452803165</v>
      </c>
      <c r="AB90" s="51">
        <f>(D90+F90+H90+J90+L90+N90+P90+R90+T90+V90+X90+Z90)/AA90</f>
        <v>2.0478783162093568</v>
      </c>
    </row>
    <row r="91" spans="1:28" ht="16.5" thickBot="1">
      <c r="A91" s="33"/>
      <c r="B91" s="7" t="s">
        <v>14</v>
      </c>
      <c r="C91" s="18">
        <f>C10+C13+C16+C19+C22+C25+C28+C31+C34+C37+C40+C43+C46+C49+C59+C62+C65+C68+C71+C74+C77+C80+C83+C86</f>
        <v>1981.92</v>
      </c>
      <c r="D91" s="18">
        <f>D10+D13+D16+D19+D22+D25+D28+D31+D34+D37+D40+D43+D46+D49+D59+D62+D65+D68+D71+D74+D77+D80+D83+D86</f>
        <v>1504035.35888</v>
      </c>
      <c r="E91" s="18">
        <f t="shared" ref="E91:P91" si="7">E10+E13+E16+E19+E22+E25+E28+E31+E34+E37+E40+E43+E46+E49+E59+E62+E65+E68+E71+E74+E77+E80+E83+E86</f>
        <v>3563.69</v>
      </c>
      <c r="F91" s="18">
        <f t="shared" si="7"/>
        <v>2735931.74</v>
      </c>
      <c r="G91" s="18">
        <f t="shared" si="7"/>
        <v>642.62</v>
      </c>
      <c r="H91" s="18">
        <f t="shared" si="7"/>
        <v>505297.39</v>
      </c>
      <c r="I91" s="18">
        <f t="shared" si="7"/>
        <v>2275.88</v>
      </c>
      <c r="J91" s="18">
        <f t="shared" si="7"/>
        <v>1901774.1800000002</v>
      </c>
      <c r="K91" s="18">
        <f t="shared" si="7"/>
        <v>1038.72</v>
      </c>
      <c r="L91" s="18">
        <f t="shared" si="7"/>
        <v>834187.17171839997</v>
      </c>
      <c r="M91" s="18">
        <f t="shared" si="7"/>
        <v>473.33000000000004</v>
      </c>
      <c r="N91" s="18">
        <f t="shared" si="7"/>
        <v>355180.82999999996</v>
      </c>
      <c r="O91" s="18">
        <f t="shared" si="7"/>
        <v>2024.78</v>
      </c>
      <c r="P91" s="18">
        <f t="shared" si="7"/>
        <v>1599642.19</v>
      </c>
      <c r="Q91" s="18">
        <f t="shared" ref="Q91:X91" si="8">Q10+Q13+Q16+Q19+Q22+Q25+Q28+Q31+Q34+Q37+Q40+Q43+Q46+Q49+Q59+Q62+Q65+Q68+Q71+Q74+Q77+Q80+Q83+Q86+Q89</f>
        <v>7185.56</v>
      </c>
      <c r="R91" s="139">
        <f t="shared" si="8"/>
        <v>5588362.2261440009</v>
      </c>
      <c r="S91" s="201">
        <f t="shared" si="8"/>
        <v>8947.119999999999</v>
      </c>
      <c r="T91" s="202">
        <f t="shared" si="8"/>
        <v>7337609.96</v>
      </c>
      <c r="U91" s="201">
        <f t="shared" si="8"/>
        <v>14139.142</v>
      </c>
      <c r="V91" s="240">
        <f t="shared" si="8"/>
        <v>12197726.329999998</v>
      </c>
      <c r="W91" s="201">
        <f t="shared" si="8"/>
        <v>6307.808</v>
      </c>
      <c r="X91" s="240">
        <f t="shared" si="8"/>
        <v>5228873.3600000003</v>
      </c>
      <c r="Y91" s="201">
        <f t="shared" ref="Y91:Z91" si="9">Y10+Y13+Y16+Y19+Y22+Y25+Y28+Y31+Y34+Y37+Y40+Y43+Y46+Y49+Y59+Y62+Y65+Y68+Y71+Y74+Y77+Y80+Y83+Y86+Y89</f>
        <v>5004.6499999999996</v>
      </c>
      <c r="Z91" s="240">
        <f t="shared" si="9"/>
        <v>4115423.5300000003</v>
      </c>
      <c r="AA91" s="236">
        <f>C91+E91+G91+I91+K91+M91+O91+Q91+S91+U91+W91+Y91</f>
        <v>53585.22</v>
      </c>
      <c r="AB91" s="237">
        <f>(D91+F91+H91+J91+L91+N91+P91+R91+T91+V91+X91+Z91)/AA91</f>
        <v>819.33123101374599</v>
      </c>
    </row>
    <row r="93" spans="1:28">
      <c r="Y93" s="11"/>
      <c r="AA93" s="11"/>
      <c r="AB93" s="11"/>
    </row>
    <row r="94" spans="1:28">
      <c r="AA94" s="12"/>
      <c r="AB94" s="12"/>
    </row>
    <row r="95" spans="1:28">
      <c r="AA95" s="12"/>
      <c r="AB95" s="20"/>
    </row>
    <row r="96" spans="1:28">
      <c r="AA96" s="12"/>
    </row>
    <row r="97" spans="27:28">
      <c r="AA97" s="12"/>
      <c r="AB97" s="12"/>
    </row>
    <row r="98" spans="27:28">
      <c r="AA98" s="12"/>
      <c r="AB98" s="8"/>
    </row>
    <row r="99" spans="27:28">
      <c r="AA99" s="12"/>
    </row>
  </sheetData>
  <mergeCells count="43">
    <mergeCell ref="AA3:AB3"/>
    <mergeCell ref="A8:A10"/>
    <mergeCell ref="A1:AB1"/>
    <mergeCell ref="A3:A6"/>
    <mergeCell ref="B3:B6"/>
    <mergeCell ref="C3:D3"/>
    <mergeCell ref="E3:F3"/>
    <mergeCell ref="G3:H3"/>
    <mergeCell ref="I3:J3"/>
    <mergeCell ref="K3:L3"/>
    <mergeCell ref="M3:N3"/>
    <mergeCell ref="O3:P3"/>
    <mergeCell ref="A26:A28"/>
    <mergeCell ref="Q3:R3"/>
    <mergeCell ref="S3:T3"/>
    <mergeCell ref="U3:V3"/>
    <mergeCell ref="W3:X3"/>
    <mergeCell ref="A11:A13"/>
    <mergeCell ref="A14:A16"/>
    <mergeCell ref="A17:A19"/>
    <mergeCell ref="A20:A22"/>
    <mergeCell ref="A23:A25"/>
    <mergeCell ref="A32:A34"/>
    <mergeCell ref="A35:A37"/>
    <mergeCell ref="A38:A40"/>
    <mergeCell ref="A41:A43"/>
    <mergeCell ref="A44:A46"/>
    <mergeCell ref="A84:A86"/>
    <mergeCell ref="A87:A89"/>
    <mergeCell ref="Y3:Z3"/>
    <mergeCell ref="A66:A68"/>
    <mergeCell ref="A69:A71"/>
    <mergeCell ref="A72:A74"/>
    <mergeCell ref="A75:A77"/>
    <mergeCell ref="A78:A80"/>
    <mergeCell ref="A81:A83"/>
    <mergeCell ref="A47:A49"/>
    <mergeCell ref="A51:A53"/>
    <mergeCell ref="A54:A56"/>
    <mergeCell ref="A57:A59"/>
    <mergeCell ref="A60:A62"/>
    <mergeCell ref="A63:A65"/>
    <mergeCell ref="A29:A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B102"/>
  <sheetViews>
    <sheetView tabSelected="1" workbookViewId="0">
      <pane xSplit="2" ySplit="7" topLeftCell="W68" activePane="bottomRight" state="frozen"/>
      <selection pane="topRight" activeCell="C1" sqref="C1"/>
      <selection pane="bottomLeft" activeCell="A8" sqref="A8"/>
      <selection pane="bottomRight" activeCell="X98" sqref="X98"/>
    </sheetView>
  </sheetViews>
  <sheetFormatPr defaultRowHeight="15"/>
  <cols>
    <col min="1" max="1" width="7.42578125" customWidth="1"/>
    <col min="2" max="2" width="51.42578125" customWidth="1"/>
    <col min="3" max="3" width="14" customWidth="1"/>
    <col min="4" max="4" width="15.28515625" customWidth="1"/>
    <col min="5" max="5" width="13.140625" customWidth="1"/>
    <col min="6" max="6" width="14.7109375" customWidth="1"/>
    <col min="7" max="8" width="13.140625" customWidth="1"/>
    <col min="9" max="9" width="13.28515625" customWidth="1"/>
    <col min="10" max="10" width="15.5703125" customWidth="1"/>
    <col min="11" max="11" width="13.140625" customWidth="1"/>
    <col min="12" max="12" width="14.28515625" customWidth="1"/>
    <col min="13" max="13" width="13.140625" customWidth="1"/>
    <col min="14" max="14" width="14.28515625" customWidth="1"/>
    <col min="15" max="17" width="13.140625" customWidth="1"/>
    <col min="18" max="18" width="14.7109375" customWidth="1"/>
    <col min="19" max="19" width="13.42578125" customWidth="1"/>
    <col min="20" max="20" width="14.28515625" customWidth="1"/>
    <col min="21" max="21" width="12.140625" customWidth="1"/>
    <col min="22" max="22" width="14.28515625" customWidth="1"/>
    <col min="23" max="23" width="13.42578125" customWidth="1"/>
    <col min="24" max="24" width="14.28515625" customWidth="1"/>
    <col min="25" max="25" width="11.5703125" hidden="1" customWidth="1"/>
    <col min="26" max="26" width="14.28515625" hidden="1" customWidth="1"/>
    <col min="27" max="27" width="15.28515625" customWidth="1"/>
    <col min="28" max="28" width="15" customWidth="1"/>
    <col min="29" max="16384" width="9.140625" style="497"/>
  </cols>
  <sheetData>
    <row r="1" spans="1:28" customFormat="1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  <c r="W1" s="553"/>
      <c r="X1" s="553"/>
      <c r="Y1" s="553"/>
      <c r="Z1" s="553"/>
      <c r="AA1" s="553"/>
      <c r="AB1" s="553"/>
    </row>
    <row r="2" spans="1:28" customFormat="1" ht="15.75" thickBot="1">
      <c r="AA2" s="11"/>
    </row>
    <row r="3" spans="1:28" customFormat="1" ht="16.5" thickBot="1">
      <c r="A3" s="547" t="s">
        <v>0</v>
      </c>
      <c r="B3" s="547" t="s">
        <v>1</v>
      </c>
      <c r="C3" s="545">
        <v>44197</v>
      </c>
      <c r="D3" s="546"/>
      <c r="E3" s="545">
        <v>44228</v>
      </c>
      <c r="F3" s="546"/>
      <c r="G3" s="545">
        <v>44256</v>
      </c>
      <c r="H3" s="546"/>
      <c r="I3" s="545">
        <v>44287</v>
      </c>
      <c r="J3" s="546"/>
      <c r="K3" s="545">
        <v>44317</v>
      </c>
      <c r="L3" s="546"/>
      <c r="M3" s="545">
        <v>44348</v>
      </c>
      <c r="N3" s="546"/>
      <c r="O3" s="545">
        <v>44378</v>
      </c>
      <c r="P3" s="546"/>
      <c r="Q3" s="545">
        <v>44409</v>
      </c>
      <c r="R3" s="546"/>
      <c r="S3" s="545">
        <v>44440</v>
      </c>
      <c r="T3" s="546"/>
      <c r="U3" s="545">
        <v>44470</v>
      </c>
      <c r="V3" s="550"/>
      <c r="W3" s="545">
        <v>44501</v>
      </c>
      <c r="X3" s="546"/>
      <c r="Y3" s="545">
        <v>44531</v>
      </c>
      <c r="Z3" s="546"/>
      <c r="AA3" s="545" t="s">
        <v>75</v>
      </c>
      <c r="AB3" s="546"/>
    </row>
    <row r="4" spans="1:28" customFormat="1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402"/>
      <c r="U4" s="208"/>
      <c r="V4" s="208"/>
      <c r="W4" s="89"/>
      <c r="X4" s="241"/>
      <c r="Y4" s="89"/>
      <c r="Z4" s="241"/>
      <c r="AA4" s="1" t="s">
        <v>2</v>
      </c>
      <c r="AB4" s="4" t="s">
        <v>3</v>
      </c>
    </row>
    <row r="5" spans="1:28" customFormat="1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402"/>
      <c r="U5" s="208"/>
      <c r="V5" s="208"/>
      <c r="W5" s="89"/>
      <c r="X5" s="241"/>
      <c r="Y5" s="89"/>
      <c r="Z5" s="241"/>
      <c r="AA5" s="2" t="s">
        <v>4</v>
      </c>
      <c r="AB5" s="5"/>
    </row>
    <row r="6" spans="1:28" customFormat="1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403"/>
      <c r="U6" s="209"/>
      <c r="V6" s="209"/>
      <c r="W6" s="90"/>
      <c r="X6" s="242"/>
      <c r="Y6" s="90"/>
      <c r="Z6" s="242"/>
      <c r="AA6" s="3" t="s">
        <v>5</v>
      </c>
      <c r="AB6" s="6" t="s">
        <v>6</v>
      </c>
    </row>
    <row r="7" spans="1:28" customFormat="1" ht="16.5" thickBot="1">
      <c r="A7" s="476"/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500"/>
      <c r="T7" s="501"/>
      <c r="U7" s="502"/>
      <c r="V7" s="501"/>
      <c r="W7" s="503"/>
      <c r="X7" s="504"/>
      <c r="Y7" s="503"/>
      <c r="Z7" s="504"/>
      <c r="AA7" s="1"/>
      <c r="AB7" s="505"/>
    </row>
    <row r="8" spans="1:28" s="498" customFormat="1" ht="15.75">
      <c r="A8" s="557">
        <v>1</v>
      </c>
      <c r="B8" s="447" t="s">
        <v>79</v>
      </c>
      <c r="C8" s="160"/>
      <c r="D8" s="86"/>
      <c r="E8" s="86"/>
      <c r="F8" s="161"/>
      <c r="G8" s="150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160"/>
      <c r="X8" s="161"/>
      <c r="Y8" s="160"/>
      <c r="Z8" s="161"/>
      <c r="AA8" s="160"/>
      <c r="AB8" s="161"/>
    </row>
    <row r="9" spans="1:28" s="498" customFormat="1" ht="15.75">
      <c r="A9" s="555"/>
      <c r="B9" s="448" t="s">
        <v>12</v>
      </c>
      <c r="C9" s="165"/>
      <c r="D9" s="507"/>
      <c r="E9" s="47"/>
      <c r="F9" s="166"/>
      <c r="G9" s="460"/>
      <c r="H9" s="47"/>
      <c r="I9" s="47"/>
      <c r="J9" s="47"/>
      <c r="K9" s="47"/>
      <c r="L9" s="47"/>
      <c r="M9" s="47"/>
      <c r="N9" s="47"/>
      <c r="O9" s="47"/>
      <c r="P9" s="47"/>
      <c r="Q9" s="47">
        <v>142693</v>
      </c>
      <c r="R9" s="381">
        <v>253558.33</v>
      </c>
      <c r="S9" s="47">
        <v>255086</v>
      </c>
      <c r="T9" s="381">
        <v>427669.54</v>
      </c>
      <c r="U9" s="47">
        <v>283309</v>
      </c>
      <c r="V9" s="381">
        <v>430051.73</v>
      </c>
      <c r="W9" s="165">
        <v>239944</v>
      </c>
      <c r="X9" s="392">
        <v>373513.63</v>
      </c>
      <c r="Y9" s="165"/>
      <c r="Z9" s="392"/>
      <c r="AA9" s="165">
        <f>C9+E9+G9+I9+K9+M9+O9+Q9+S9+U9+W9+Y9</f>
        <v>921032</v>
      </c>
      <c r="AB9" s="392">
        <f>(D9+F9+H9+J9+L9+N9+P9+R9+T9+V9+X9+Z9)/AA9</f>
        <v>1.6120973321230967</v>
      </c>
    </row>
    <row r="10" spans="1:28" s="498" customFormat="1" ht="16.5" thickBot="1">
      <c r="A10" s="556"/>
      <c r="B10" s="479" t="s">
        <v>13</v>
      </c>
      <c r="C10" s="393"/>
      <c r="D10" s="54"/>
      <c r="E10" s="54"/>
      <c r="F10" s="464"/>
      <c r="G10" s="461"/>
      <c r="H10" s="54"/>
      <c r="I10" s="54"/>
      <c r="J10" s="54"/>
      <c r="K10" s="54"/>
      <c r="L10" s="54"/>
      <c r="M10" s="54"/>
      <c r="N10" s="54"/>
      <c r="O10" s="54"/>
      <c r="P10" s="54"/>
      <c r="Q10" s="358">
        <v>0.13414000000000001</v>
      </c>
      <c r="R10" s="54">
        <v>108179.49</v>
      </c>
      <c r="S10" s="358">
        <v>0.2485</v>
      </c>
      <c r="T10" s="54">
        <v>209800.61</v>
      </c>
      <c r="U10" s="358">
        <v>0.40418999999999999</v>
      </c>
      <c r="V10" s="54">
        <v>354802.35</v>
      </c>
      <c r="W10" s="321">
        <v>0.2636</v>
      </c>
      <c r="X10" s="506">
        <v>228512.04</v>
      </c>
      <c r="Y10" s="321"/>
      <c r="Z10" s="506"/>
      <c r="AA10" s="321">
        <f t="shared" ref="AA10:AA70" si="0">C10+E10+G10+I10+K10+M10+O10+Q10+S10+U10+W10+Y10</f>
        <v>1.05043</v>
      </c>
      <c r="AB10" s="506">
        <f t="shared" ref="AB10:AB70" si="1">(D10+F10+H10+J10+L10+N10+P10+R10+T10+V10+X10+Z10)/AA10</f>
        <v>858024.32337233319</v>
      </c>
    </row>
    <row r="11" spans="1:28" s="498" customFormat="1" ht="15.75">
      <c r="A11" s="557">
        <v>2</v>
      </c>
      <c r="B11" s="447" t="s">
        <v>78</v>
      </c>
      <c r="C11" s="160"/>
      <c r="D11" s="86"/>
      <c r="E11" s="86"/>
      <c r="F11" s="161"/>
      <c r="G11" s="150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160"/>
      <c r="X11" s="161"/>
      <c r="Y11" s="160"/>
      <c r="Z11" s="161"/>
      <c r="AA11" s="160"/>
      <c r="AB11" s="161"/>
    </row>
    <row r="12" spans="1:28" s="498" customFormat="1" ht="15.75">
      <c r="A12" s="555"/>
      <c r="B12" s="448" t="s">
        <v>12</v>
      </c>
      <c r="C12" s="165"/>
      <c r="D12" s="507"/>
      <c r="E12" s="47"/>
      <c r="F12" s="166"/>
      <c r="G12" s="460"/>
      <c r="H12" s="47"/>
      <c r="I12" s="47"/>
      <c r="J12" s="47"/>
      <c r="K12" s="47"/>
      <c r="L12" s="47"/>
      <c r="M12" s="47"/>
      <c r="N12" s="47"/>
      <c r="O12" s="47">
        <v>2779</v>
      </c>
      <c r="P12" s="381">
        <v>5392.2</v>
      </c>
      <c r="Q12" s="47">
        <v>366279</v>
      </c>
      <c r="R12" s="381">
        <v>678319.41</v>
      </c>
      <c r="S12" s="47">
        <v>326480</v>
      </c>
      <c r="T12" s="381">
        <v>524264.85</v>
      </c>
      <c r="U12" s="47">
        <v>283396</v>
      </c>
      <c r="V12" s="381">
        <v>425351.89</v>
      </c>
      <c r="W12" s="165">
        <v>199615</v>
      </c>
      <c r="X12" s="392">
        <v>306748.37</v>
      </c>
      <c r="Y12" s="165"/>
      <c r="Z12" s="392"/>
      <c r="AA12" s="165">
        <f t="shared" si="0"/>
        <v>1178549</v>
      </c>
      <c r="AB12" s="392">
        <f t="shared" si="1"/>
        <v>1.6461570286852734</v>
      </c>
    </row>
    <row r="13" spans="1:28" s="498" customFormat="1" ht="16.5" thickBot="1">
      <c r="A13" s="556"/>
      <c r="B13" s="479" t="s">
        <v>13</v>
      </c>
      <c r="C13" s="393"/>
      <c r="D13" s="54"/>
      <c r="E13" s="54"/>
      <c r="F13" s="464"/>
      <c r="G13" s="461"/>
      <c r="H13" s="54"/>
      <c r="I13" s="54"/>
      <c r="J13" s="54"/>
      <c r="K13" s="54"/>
      <c r="L13" s="54"/>
      <c r="M13" s="54"/>
      <c r="N13" s="54"/>
      <c r="O13" s="358">
        <v>3.0669999999999999E-2</v>
      </c>
      <c r="P13" s="54">
        <v>24119.7</v>
      </c>
      <c r="Q13" s="358">
        <v>0.59411000000000003</v>
      </c>
      <c r="R13" s="54">
        <v>479130.13</v>
      </c>
      <c r="S13" s="358">
        <v>0.38705000000000001</v>
      </c>
      <c r="T13" s="54">
        <v>326773.94</v>
      </c>
      <c r="U13" s="358">
        <v>0.28944999999999999</v>
      </c>
      <c r="V13" s="54">
        <v>254082.34</v>
      </c>
      <c r="W13" s="321">
        <v>0.30291000000000001</v>
      </c>
      <c r="X13" s="464">
        <v>262589.46000000002</v>
      </c>
      <c r="Y13" s="321"/>
      <c r="Z13" s="464"/>
      <c r="AA13" s="321">
        <f t="shared" si="0"/>
        <v>1.60419</v>
      </c>
      <c r="AB13" s="464">
        <f t="shared" si="1"/>
        <v>839486.32643265452</v>
      </c>
    </row>
    <row r="14" spans="1:28" s="498" customFormat="1" ht="15.75">
      <c r="A14" s="557">
        <v>3</v>
      </c>
      <c r="B14" s="447" t="s">
        <v>37</v>
      </c>
      <c r="C14" s="160"/>
      <c r="D14" s="86"/>
      <c r="E14" s="86"/>
      <c r="F14" s="161"/>
      <c r="G14" s="86"/>
      <c r="H14" s="161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160"/>
      <c r="X14" s="161"/>
      <c r="Y14" s="160"/>
      <c r="Z14" s="161"/>
      <c r="AA14" s="160"/>
      <c r="AB14" s="161"/>
    </row>
    <row r="15" spans="1:28" s="498" customFormat="1" ht="15.75">
      <c r="A15" s="555"/>
      <c r="B15" s="448" t="s">
        <v>12</v>
      </c>
      <c r="C15" s="165">
        <v>6050</v>
      </c>
      <c r="D15" s="507">
        <v>9000.4599999999991</v>
      </c>
      <c r="E15" s="47">
        <v>13695</v>
      </c>
      <c r="F15" s="392">
        <v>20891.169999999998</v>
      </c>
      <c r="G15" s="47">
        <v>3639</v>
      </c>
      <c r="H15" s="392">
        <v>6251.11</v>
      </c>
      <c r="I15" s="47"/>
      <c r="J15" s="47"/>
      <c r="K15" s="47"/>
      <c r="L15" s="47"/>
      <c r="M15" s="47"/>
      <c r="N15" s="47"/>
      <c r="O15" s="47"/>
      <c r="P15" s="47"/>
      <c r="Q15" s="47">
        <v>17091</v>
      </c>
      <c r="R15" s="381">
        <v>29892.5</v>
      </c>
      <c r="S15" s="47">
        <v>177</v>
      </c>
      <c r="T15" s="381">
        <v>341.68</v>
      </c>
      <c r="U15" s="47">
        <v>598</v>
      </c>
      <c r="V15" s="381">
        <v>708.04</v>
      </c>
      <c r="W15" s="165">
        <v>22659</v>
      </c>
      <c r="X15" s="392">
        <v>34839.800000000003</v>
      </c>
      <c r="Y15" s="165"/>
      <c r="Z15" s="392"/>
      <c r="AA15" s="165">
        <f t="shared" si="0"/>
        <v>63909</v>
      </c>
      <c r="AB15" s="392">
        <f t="shared" si="1"/>
        <v>1.5948420410270852</v>
      </c>
    </row>
    <row r="16" spans="1:28" s="498" customFormat="1" ht="16.5" thickBot="1">
      <c r="A16" s="556"/>
      <c r="B16" s="479" t="s">
        <v>13</v>
      </c>
      <c r="C16" s="519">
        <v>1.426E-2</v>
      </c>
      <c r="D16" s="54">
        <v>11977.67</v>
      </c>
      <c r="E16" s="92">
        <v>1.414E-2</v>
      </c>
      <c r="F16" s="464">
        <v>11493.95</v>
      </c>
      <c r="G16" s="92">
        <v>1.24E-3</v>
      </c>
      <c r="H16" s="464">
        <v>1054.32</v>
      </c>
      <c r="I16" s="54"/>
      <c r="J16" s="54"/>
      <c r="K16" s="54"/>
      <c r="L16" s="54"/>
      <c r="M16" s="54"/>
      <c r="N16" s="54"/>
      <c r="O16" s="54"/>
      <c r="P16" s="54"/>
      <c r="Q16" s="358">
        <v>1.107E-2</v>
      </c>
      <c r="R16" s="54">
        <v>8927.59</v>
      </c>
      <c r="S16" s="358"/>
      <c r="T16" s="54"/>
      <c r="U16" s="358"/>
      <c r="V16" s="54"/>
      <c r="W16" s="321">
        <v>2.46E-2</v>
      </c>
      <c r="X16" s="464">
        <v>21325.48</v>
      </c>
      <c r="Y16" s="321"/>
      <c r="Z16" s="464"/>
      <c r="AA16" s="321">
        <f t="shared" si="0"/>
        <v>6.5310000000000007E-2</v>
      </c>
      <c r="AB16" s="464">
        <f t="shared" si="1"/>
        <v>838753.78961874126</v>
      </c>
    </row>
    <row r="17" spans="1:28" s="498" customFormat="1" ht="15.75">
      <c r="A17" s="557">
        <v>4</v>
      </c>
      <c r="B17" s="447" t="s">
        <v>74</v>
      </c>
      <c r="C17" s="167"/>
      <c r="D17" s="86"/>
      <c r="E17" s="40"/>
      <c r="F17" s="41"/>
      <c r="G17" s="146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160"/>
      <c r="X17" s="161"/>
      <c r="Y17" s="160"/>
      <c r="Z17" s="161"/>
      <c r="AA17" s="160"/>
      <c r="AB17" s="161"/>
    </row>
    <row r="18" spans="1:28" s="498" customFormat="1" ht="15.75">
      <c r="A18" s="555"/>
      <c r="B18" s="448" t="s">
        <v>12</v>
      </c>
      <c r="C18" s="165"/>
      <c r="D18" s="507"/>
      <c r="E18" s="47"/>
      <c r="F18" s="166"/>
      <c r="G18" s="460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381"/>
      <c r="S18" s="47"/>
      <c r="T18" s="381"/>
      <c r="U18" s="47"/>
      <c r="V18" s="381"/>
      <c r="W18" s="165"/>
      <c r="X18" s="392"/>
      <c r="Y18" s="165"/>
      <c r="Z18" s="392"/>
      <c r="AA18" s="165">
        <f t="shared" si="0"/>
        <v>0</v>
      </c>
      <c r="AB18" s="392" t="e">
        <f t="shared" si="1"/>
        <v>#DIV/0!</v>
      </c>
    </row>
    <row r="19" spans="1:28" s="498" customFormat="1" ht="16.5" thickBot="1">
      <c r="A19" s="556"/>
      <c r="B19" s="479" t="s">
        <v>13</v>
      </c>
      <c r="C19" s="393"/>
      <c r="D19" s="54"/>
      <c r="E19" s="54"/>
      <c r="F19" s="464"/>
      <c r="G19" s="461"/>
      <c r="H19" s="54"/>
      <c r="I19" s="54"/>
      <c r="J19" s="54"/>
      <c r="K19" s="54"/>
      <c r="L19" s="54"/>
      <c r="M19" s="54"/>
      <c r="N19" s="54"/>
      <c r="O19" s="54"/>
      <c r="P19" s="54"/>
      <c r="Q19" s="358"/>
      <c r="R19" s="54"/>
      <c r="S19" s="358"/>
      <c r="T19" s="54"/>
      <c r="U19" s="358"/>
      <c r="V19" s="54"/>
      <c r="W19" s="321"/>
      <c r="X19" s="464"/>
      <c r="Y19" s="321"/>
      <c r="Z19" s="464"/>
      <c r="AA19" s="321">
        <f t="shared" si="0"/>
        <v>0</v>
      </c>
      <c r="AB19" s="464" t="e">
        <f t="shared" si="1"/>
        <v>#DIV/0!</v>
      </c>
    </row>
    <row r="20" spans="1:28" s="498" customFormat="1" ht="16.5" thickTop="1">
      <c r="A20" s="554">
        <v>5</v>
      </c>
      <c r="B20" s="447" t="s">
        <v>44</v>
      </c>
      <c r="C20" s="167"/>
      <c r="D20" s="86"/>
      <c r="E20" s="40"/>
      <c r="F20" s="41"/>
      <c r="G20" s="146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160"/>
      <c r="X20" s="161"/>
      <c r="Y20" s="160"/>
      <c r="Z20" s="161"/>
      <c r="AA20" s="406"/>
      <c r="AB20" s="423"/>
    </row>
    <row r="21" spans="1:28" s="498" customFormat="1" ht="15.75">
      <c r="A21" s="555"/>
      <c r="B21" s="448" t="s">
        <v>12</v>
      </c>
      <c r="C21" s="165"/>
      <c r="D21" s="507"/>
      <c r="E21" s="47"/>
      <c r="F21" s="166"/>
      <c r="G21" s="460"/>
      <c r="H21" s="47"/>
      <c r="I21" s="47"/>
      <c r="J21" s="47"/>
      <c r="K21" s="47"/>
      <c r="L21" s="47"/>
      <c r="M21" s="47"/>
      <c r="N21" s="47"/>
      <c r="O21" s="47"/>
      <c r="P21" s="47"/>
      <c r="Q21" s="47">
        <v>61648</v>
      </c>
      <c r="R21" s="381">
        <v>114024.14</v>
      </c>
      <c r="S21" s="47">
        <v>87941</v>
      </c>
      <c r="T21" s="381">
        <v>148299.31</v>
      </c>
      <c r="U21" s="47">
        <v>52150</v>
      </c>
      <c r="V21" s="381">
        <v>82548.240000000005</v>
      </c>
      <c r="W21" s="165">
        <v>1738</v>
      </c>
      <c r="X21" s="392">
        <v>2916.64</v>
      </c>
      <c r="Y21" s="165"/>
      <c r="Z21" s="392"/>
      <c r="AA21" s="407">
        <f t="shared" si="0"/>
        <v>203477</v>
      </c>
      <c r="AB21" s="424">
        <f t="shared" si="1"/>
        <v>1.7092267430716985</v>
      </c>
    </row>
    <row r="22" spans="1:28" s="498" customFormat="1" ht="16.5" thickBot="1">
      <c r="A22" s="556"/>
      <c r="B22" s="479" t="s">
        <v>13</v>
      </c>
      <c r="C22" s="393"/>
      <c r="D22" s="54"/>
      <c r="E22" s="54"/>
      <c r="F22" s="464"/>
      <c r="G22" s="461"/>
      <c r="H22" s="54"/>
      <c r="I22" s="92"/>
      <c r="J22" s="54"/>
      <c r="K22" s="54"/>
      <c r="L22" s="54"/>
      <c r="M22" s="54"/>
      <c r="N22" s="54"/>
      <c r="O22" s="54"/>
      <c r="P22" s="54"/>
      <c r="Q22" s="358">
        <v>0.159246</v>
      </c>
      <c r="R22" s="54">
        <v>128429.87</v>
      </c>
      <c r="S22" s="358">
        <v>0.23236999999999999</v>
      </c>
      <c r="T22" s="54">
        <v>196182.56</v>
      </c>
      <c r="U22" s="358">
        <v>0.10070999999999999</v>
      </c>
      <c r="V22" s="54">
        <v>88404.33</v>
      </c>
      <c r="W22" s="321">
        <v>1.5200000000000001E-3</v>
      </c>
      <c r="X22" s="464">
        <v>1317.67</v>
      </c>
      <c r="Y22" s="321"/>
      <c r="Z22" s="464"/>
      <c r="AA22" s="405">
        <f t="shared" si="0"/>
        <v>0.49384599999999995</v>
      </c>
      <c r="AB22" s="422">
        <f t="shared" si="1"/>
        <v>838995.21308262099</v>
      </c>
    </row>
    <row r="23" spans="1:28" s="498" customFormat="1" ht="15.75">
      <c r="A23" s="557">
        <v>6</v>
      </c>
      <c r="B23" s="447" t="s">
        <v>17</v>
      </c>
      <c r="C23" s="167"/>
      <c r="D23" s="86"/>
      <c r="E23" s="40"/>
      <c r="F23" s="41"/>
      <c r="G23" s="146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160"/>
      <c r="X23" s="161"/>
      <c r="Y23" s="160"/>
      <c r="Z23" s="161"/>
      <c r="AA23" s="406"/>
      <c r="AB23" s="423"/>
    </row>
    <row r="24" spans="1:28" s="498" customFormat="1" ht="15.75">
      <c r="A24" s="555"/>
      <c r="B24" s="448" t="s">
        <v>12</v>
      </c>
      <c r="C24" s="165"/>
      <c r="D24" s="507"/>
      <c r="E24" s="47"/>
      <c r="F24" s="166"/>
      <c r="G24" s="460"/>
      <c r="H24" s="47"/>
      <c r="I24" s="47"/>
      <c r="J24" s="47"/>
      <c r="K24" s="47"/>
      <c r="L24" s="47"/>
      <c r="M24" s="47"/>
      <c r="N24" s="47"/>
      <c r="O24" s="47"/>
      <c r="P24" s="47"/>
      <c r="Q24" s="47">
        <v>312786</v>
      </c>
      <c r="R24" s="381">
        <v>545795.93000000005</v>
      </c>
      <c r="S24" s="47">
        <v>685886</v>
      </c>
      <c r="T24" s="381">
        <v>1135861.51</v>
      </c>
      <c r="U24" s="47">
        <v>687441</v>
      </c>
      <c r="V24" s="381">
        <v>1074071.57</v>
      </c>
      <c r="W24" s="165">
        <v>668273</v>
      </c>
      <c r="X24" s="392">
        <v>1044196.61</v>
      </c>
      <c r="Y24" s="165"/>
      <c r="Z24" s="392"/>
      <c r="AA24" s="407">
        <f t="shared" si="0"/>
        <v>2354386</v>
      </c>
      <c r="AB24" s="424">
        <f t="shared" si="1"/>
        <v>1.6139773257231396</v>
      </c>
    </row>
    <row r="25" spans="1:28" s="498" customFormat="1" ht="16.5" thickBot="1">
      <c r="A25" s="556"/>
      <c r="B25" s="479" t="s">
        <v>13</v>
      </c>
      <c r="C25" s="393"/>
      <c r="D25" s="54"/>
      <c r="E25" s="54"/>
      <c r="F25" s="464"/>
      <c r="G25" s="461"/>
      <c r="H25" s="54"/>
      <c r="I25" s="54"/>
      <c r="J25" s="54"/>
      <c r="K25" s="54"/>
      <c r="L25" s="54"/>
      <c r="M25" s="54"/>
      <c r="N25" s="54"/>
      <c r="O25" s="54"/>
      <c r="P25" s="54"/>
      <c r="Q25" s="358">
        <v>0.52585999999999999</v>
      </c>
      <c r="R25" s="54">
        <v>424088.75</v>
      </c>
      <c r="S25" s="358">
        <v>0.93937000000000004</v>
      </c>
      <c r="T25" s="54">
        <v>793080.07</v>
      </c>
      <c r="U25" s="358">
        <v>0.82167999999999997</v>
      </c>
      <c r="V25" s="54">
        <v>721279.59</v>
      </c>
      <c r="W25" s="321">
        <v>0.80230000000000001</v>
      </c>
      <c r="X25" s="464">
        <v>695505.33</v>
      </c>
      <c r="Y25" s="321"/>
      <c r="Z25" s="464"/>
      <c r="AA25" s="411">
        <f t="shared" si="0"/>
        <v>3.0892099999999996</v>
      </c>
      <c r="AB25" s="429">
        <f t="shared" si="1"/>
        <v>852630.1999540336</v>
      </c>
    </row>
    <row r="26" spans="1:28" s="498" customFormat="1" ht="15.75">
      <c r="A26" s="555">
        <v>7</v>
      </c>
      <c r="B26" s="449" t="s">
        <v>80</v>
      </c>
      <c r="C26" s="168"/>
      <c r="D26" s="508"/>
      <c r="E26" s="59"/>
      <c r="F26" s="169"/>
      <c r="G26" s="462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160"/>
      <c r="X26" s="161"/>
      <c r="Y26" s="160"/>
      <c r="Z26" s="161"/>
      <c r="AA26" s="160"/>
      <c r="AB26" s="161"/>
    </row>
    <row r="27" spans="1:28" s="498" customFormat="1" ht="15.75">
      <c r="A27" s="555"/>
      <c r="B27" s="450" t="s">
        <v>12</v>
      </c>
      <c r="C27" s="170"/>
      <c r="D27" s="509"/>
      <c r="E27" s="61"/>
      <c r="F27" s="171"/>
      <c r="G27" s="144"/>
      <c r="H27" s="61"/>
      <c r="I27" s="61"/>
      <c r="J27" s="61"/>
      <c r="K27" s="61"/>
      <c r="L27" s="61"/>
      <c r="M27" s="61"/>
      <c r="N27" s="61"/>
      <c r="O27" s="61"/>
      <c r="P27" s="357"/>
      <c r="Q27" s="61">
        <v>133736</v>
      </c>
      <c r="R27" s="357">
        <v>235374.02</v>
      </c>
      <c r="S27" s="61">
        <v>121797</v>
      </c>
      <c r="T27" s="357">
        <v>200418.18</v>
      </c>
      <c r="U27" s="61">
        <v>141688</v>
      </c>
      <c r="V27" s="357">
        <v>227658.61</v>
      </c>
      <c r="W27" s="165">
        <v>185111</v>
      </c>
      <c r="X27" s="392">
        <v>288926.8</v>
      </c>
      <c r="Y27" s="165"/>
      <c r="Z27" s="392"/>
      <c r="AA27" s="165">
        <f t="shared" si="0"/>
        <v>582332</v>
      </c>
      <c r="AB27" s="392">
        <f t="shared" si="1"/>
        <v>1.6354547062500426</v>
      </c>
    </row>
    <row r="28" spans="1:28" s="498" customFormat="1" ht="16.5" thickBot="1">
      <c r="A28" s="556"/>
      <c r="B28" s="480" t="s">
        <v>13</v>
      </c>
      <c r="C28" s="481"/>
      <c r="D28" s="510"/>
      <c r="E28" s="470"/>
      <c r="F28" s="482"/>
      <c r="G28" s="483"/>
      <c r="H28" s="470"/>
      <c r="I28" s="470"/>
      <c r="J28" s="470"/>
      <c r="K28" s="470"/>
      <c r="L28" s="470"/>
      <c r="M28" s="470"/>
      <c r="N28" s="470"/>
      <c r="O28" s="470"/>
      <c r="P28" s="69"/>
      <c r="Q28" s="470">
        <v>0.20583000000000001</v>
      </c>
      <c r="R28" s="69">
        <v>165995.10999999999</v>
      </c>
      <c r="S28" s="470">
        <v>0.12250999999999999</v>
      </c>
      <c r="T28" s="69">
        <v>103431.28</v>
      </c>
      <c r="U28" s="470">
        <v>0.16721</v>
      </c>
      <c r="V28" s="69">
        <v>146778.75</v>
      </c>
      <c r="W28" s="321">
        <v>0.21820999999999999</v>
      </c>
      <c r="X28" s="464">
        <v>189163.93</v>
      </c>
      <c r="Y28" s="321"/>
      <c r="Z28" s="464"/>
      <c r="AA28" s="321">
        <f t="shared" si="0"/>
        <v>0.71376000000000006</v>
      </c>
      <c r="AB28" s="464">
        <f t="shared" si="1"/>
        <v>848140.92972427711</v>
      </c>
    </row>
    <row r="29" spans="1:28" s="498" customFormat="1" ht="15.75">
      <c r="A29" s="557">
        <v>8</v>
      </c>
      <c r="B29" s="451" t="s">
        <v>21</v>
      </c>
      <c r="C29" s="174"/>
      <c r="D29" s="511"/>
      <c r="E29" s="57"/>
      <c r="F29" s="175"/>
      <c r="G29" s="14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160"/>
      <c r="X29" s="161"/>
      <c r="Y29" s="160"/>
      <c r="Z29" s="161"/>
      <c r="AA29" s="160"/>
      <c r="AB29" s="161"/>
    </row>
    <row r="30" spans="1:28" s="498" customFormat="1" ht="15.75">
      <c r="A30" s="555"/>
      <c r="B30" s="452" t="s">
        <v>12</v>
      </c>
      <c r="C30" s="165"/>
      <c r="D30" s="507"/>
      <c r="E30" s="47"/>
      <c r="F30" s="166"/>
      <c r="G30" s="460"/>
      <c r="H30" s="47"/>
      <c r="I30" s="47"/>
      <c r="J30" s="47"/>
      <c r="K30" s="47"/>
      <c r="L30" s="47"/>
      <c r="M30" s="47"/>
      <c r="N30" s="47"/>
      <c r="O30" s="47"/>
      <c r="P30" s="47"/>
      <c r="Q30" s="47">
        <v>111684</v>
      </c>
      <c r="R30" s="381">
        <v>190381.01</v>
      </c>
      <c r="S30" s="47">
        <v>259414</v>
      </c>
      <c r="T30" s="381">
        <v>432367.91</v>
      </c>
      <c r="U30" s="47">
        <v>344956</v>
      </c>
      <c r="V30" s="381">
        <v>525906.12</v>
      </c>
      <c r="W30" s="165">
        <v>154876</v>
      </c>
      <c r="X30" s="392">
        <v>235640.74</v>
      </c>
      <c r="Y30" s="165"/>
      <c r="Z30" s="392"/>
      <c r="AA30" s="165">
        <f t="shared" si="0"/>
        <v>870930</v>
      </c>
      <c r="AB30" s="392">
        <f t="shared" si="1"/>
        <v>1.5894455122684947</v>
      </c>
    </row>
    <row r="31" spans="1:28" s="498" customFormat="1" ht="16.5" thickBot="1">
      <c r="A31" s="556"/>
      <c r="B31" s="480" t="s">
        <v>13</v>
      </c>
      <c r="C31" s="393"/>
      <c r="D31" s="54"/>
      <c r="E31" s="54"/>
      <c r="F31" s="464"/>
      <c r="G31" s="461"/>
      <c r="H31" s="54"/>
      <c r="I31" s="54"/>
      <c r="J31" s="54"/>
      <c r="K31" s="54"/>
      <c r="L31" s="54"/>
      <c r="M31" s="54"/>
      <c r="N31" s="54"/>
      <c r="O31" s="54"/>
      <c r="P31" s="54"/>
      <c r="Q31" s="358">
        <v>9.8269999999999996E-2</v>
      </c>
      <c r="R31" s="54">
        <v>79251.520000000004</v>
      </c>
      <c r="S31" s="358">
        <v>0.35887999999999998</v>
      </c>
      <c r="T31" s="54">
        <v>302990.90999999997</v>
      </c>
      <c r="U31" s="358">
        <v>0.46104000000000001</v>
      </c>
      <c r="V31" s="54">
        <v>404705.9</v>
      </c>
      <c r="W31" s="321">
        <v>0.18665000000000001</v>
      </c>
      <c r="X31" s="464">
        <v>161804.9</v>
      </c>
      <c r="Y31" s="321"/>
      <c r="Z31" s="464"/>
      <c r="AA31" s="321">
        <f t="shared" si="0"/>
        <v>1.10484</v>
      </c>
      <c r="AB31" s="464">
        <f t="shared" si="1"/>
        <v>858724.5483508925</v>
      </c>
    </row>
    <row r="32" spans="1:28" s="498" customFormat="1" ht="16.5" thickTop="1">
      <c r="A32" s="554">
        <v>9</v>
      </c>
      <c r="B32" s="451" t="s">
        <v>26</v>
      </c>
      <c r="C32" s="176"/>
      <c r="D32" s="511"/>
      <c r="E32" s="64"/>
      <c r="F32" s="65"/>
      <c r="G32" s="148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160"/>
      <c r="X32" s="161"/>
      <c r="Y32" s="160"/>
      <c r="Z32" s="161"/>
      <c r="AA32" s="160"/>
      <c r="AB32" s="161"/>
    </row>
    <row r="33" spans="1:28" s="498" customFormat="1" ht="15.75">
      <c r="A33" s="555"/>
      <c r="B33" s="452" t="s">
        <v>12</v>
      </c>
      <c r="C33" s="165"/>
      <c r="D33" s="507"/>
      <c r="E33" s="47"/>
      <c r="F33" s="166"/>
      <c r="G33" s="460"/>
      <c r="H33" s="47"/>
      <c r="I33" s="47"/>
      <c r="J33" s="47"/>
      <c r="K33" s="47"/>
      <c r="L33" s="47"/>
      <c r="M33" s="47"/>
      <c r="N33" s="47"/>
      <c r="O33" s="47"/>
      <c r="P33" s="47"/>
      <c r="Q33" s="47">
        <v>42433</v>
      </c>
      <c r="R33" s="381">
        <v>74905.279999999999</v>
      </c>
      <c r="S33" s="47">
        <v>342979</v>
      </c>
      <c r="T33" s="381">
        <v>562842.26</v>
      </c>
      <c r="U33" s="47">
        <v>252547</v>
      </c>
      <c r="V33" s="381">
        <v>387472.76</v>
      </c>
      <c r="W33" s="165">
        <v>142129</v>
      </c>
      <c r="X33" s="392">
        <v>223271.87</v>
      </c>
      <c r="Y33" s="165"/>
      <c r="Z33" s="392"/>
      <c r="AA33" s="165">
        <f t="shared" si="0"/>
        <v>780088</v>
      </c>
      <c r="AB33" s="392">
        <f t="shared" si="1"/>
        <v>1.6004504235419592</v>
      </c>
    </row>
    <row r="34" spans="1:28" s="498" customFormat="1" ht="16.5" thickBot="1">
      <c r="A34" s="556"/>
      <c r="B34" s="480" t="s">
        <v>13</v>
      </c>
      <c r="C34" s="393"/>
      <c r="D34" s="54"/>
      <c r="E34" s="54"/>
      <c r="F34" s="464"/>
      <c r="G34" s="461"/>
      <c r="H34" s="54"/>
      <c r="I34" s="54"/>
      <c r="J34" s="54"/>
      <c r="K34" s="54"/>
      <c r="L34" s="54"/>
      <c r="M34" s="54"/>
      <c r="N34" s="54"/>
      <c r="O34" s="54"/>
      <c r="P34" s="54"/>
      <c r="Q34" s="358">
        <v>5.058E-2</v>
      </c>
      <c r="R34" s="385">
        <v>40791.1</v>
      </c>
      <c r="S34" s="358">
        <v>0.40400000000000003</v>
      </c>
      <c r="T34" s="385">
        <v>341084.29</v>
      </c>
      <c r="U34" s="358">
        <v>0.32361000000000001</v>
      </c>
      <c r="V34" s="385">
        <v>284068.36</v>
      </c>
      <c r="W34" s="321">
        <v>0.22459999999999999</v>
      </c>
      <c r="X34" s="464">
        <v>194703.35</v>
      </c>
      <c r="Y34" s="321"/>
      <c r="Z34" s="464"/>
      <c r="AA34" s="321">
        <f t="shared" si="0"/>
        <v>1.0027900000000001</v>
      </c>
      <c r="AB34" s="464">
        <f t="shared" si="1"/>
        <v>858252.57531487138</v>
      </c>
    </row>
    <row r="35" spans="1:28" s="498" customFormat="1" ht="15.75">
      <c r="A35" s="557">
        <v>10</v>
      </c>
      <c r="B35" s="451" t="s">
        <v>19</v>
      </c>
      <c r="C35" s="174"/>
      <c r="D35" s="511"/>
      <c r="E35" s="57"/>
      <c r="F35" s="175"/>
      <c r="G35" s="147"/>
      <c r="H35" s="57"/>
      <c r="I35" s="57"/>
      <c r="J35" s="57"/>
      <c r="K35" s="57"/>
      <c r="L35" s="57"/>
      <c r="M35" s="57"/>
      <c r="N35" s="57"/>
      <c r="O35" s="57"/>
      <c r="P35" s="57"/>
      <c r="Q35" s="471"/>
      <c r="R35" s="57"/>
      <c r="S35" s="471"/>
      <c r="T35" s="57"/>
      <c r="U35" s="471"/>
      <c r="V35" s="57"/>
      <c r="W35" s="160"/>
      <c r="X35" s="161"/>
      <c r="Y35" s="160"/>
      <c r="Z35" s="161"/>
      <c r="AA35" s="160"/>
      <c r="AB35" s="161"/>
    </row>
    <row r="36" spans="1:28" s="498" customFormat="1" ht="15.75">
      <c r="A36" s="555"/>
      <c r="B36" s="452" t="s">
        <v>12</v>
      </c>
      <c r="C36" s="165"/>
      <c r="D36" s="507"/>
      <c r="E36" s="47"/>
      <c r="F36" s="166"/>
      <c r="G36" s="460"/>
      <c r="H36" s="47"/>
      <c r="I36" s="47"/>
      <c r="J36" s="47"/>
      <c r="K36" s="47"/>
      <c r="L36" s="47"/>
      <c r="M36" s="47"/>
      <c r="N36" s="47"/>
      <c r="O36" s="47">
        <v>23905</v>
      </c>
      <c r="P36" s="381">
        <v>40562.239999999998</v>
      </c>
      <c r="Q36" s="47">
        <v>128032</v>
      </c>
      <c r="R36" s="381">
        <v>242232.7</v>
      </c>
      <c r="S36" s="47">
        <v>108516</v>
      </c>
      <c r="T36" s="381">
        <v>184608.5</v>
      </c>
      <c r="U36" s="47">
        <v>271259</v>
      </c>
      <c r="V36" s="381">
        <v>417888.05</v>
      </c>
      <c r="W36" s="165">
        <v>149619</v>
      </c>
      <c r="X36" s="392">
        <v>237980.99</v>
      </c>
      <c r="Y36" s="165"/>
      <c r="Z36" s="392"/>
      <c r="AA36" s="165">
        <f t="shared" si="0"/>
        <v>681331</v>
      </c>
      <c r="AB36" s="392">
        <f t="shared" si="1"/>
        <v>1.6486443153181052</v>
      </c>
    </row>
    <row r="37" spans="1:28" s="498" customFormat="1" ht="16.5" thickBot="1">
      <c r="A37" s="556"/>
      <c r="B37" s="480" t="s">
        <v>13</v>
      </c>
      <c r="C37" s="393"/>
      <c r="D37" s="54"/>
      <c r="E37" s="54"/>
      <c r="F37" s="464"/>
      <c r="G37" s="461"/>
      <c r="H37" s="54"/>
      <c r="I37" s="54"/>
      <c r="J37" s="54"/>
      <c r="K37" s="54"/>
      <c r="L37" s="54"/>
      <c r="M37" s="54"/>
      <c r="N37" s="54"/>
      <c r="O37" s="358">
        <v>5.1490000000000001E-2</v>
      </c>
      <c r="P37" s="54">
        <v>40493.1</v>
      </c>
      <c r="Q37" s="358">
        <v>0.21870000000000001</v>
      </c>
      <c r="R37" s="54">
        <v>176374.34</v>
      </c>
      <c r="S37" s="358">
        <v>0.20258999999999999</v>
      </c>
      <c r="T37" s="54">
        <v>171040.26</v>
      </c>
      <c r="U37" s="358">
        <v>0.38272</v>
      </c>
      <c r="V37" s="54">
        <v>335955.75</v>
      </c>
      <c r="W37" s="321">
        <v>0.24920999999999999</v>
      </c>
      <c r="X37" s="464">
        <v>216037.5</v>
      </c>
      <c r="Y37" s="321"/>
      <c r="Z37" s="464"/>
      <c r="AA37" s="321">
        <f t="shared" si="0"/>
        <v>1.1047099999999999</v>
      </c>
      <c r="AB37" s="464">
        <f t="shared" si="1"/>
        <v>850812.38515085413</v>
      </c>
    </row>
    <row r="38" spans="1:28" s="498" customFormat="1" ht="16.5" thickTop="1">
      <c r="A38" s="554">
        <v>11</v>
      </c>
      <c r="B38" s="451" t="s">
        <v>24</v>
      </c>
      <c r="C38" s="174"/>
      <c r="D38" s="511"/>
      <c r="E38" s="57"/>
      <c r="F38" s="175"/>
      <c r="G38" s="14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160"/>
      <c r="X38" s="161"/>
      <c r="Y38" s="160"/>
      <c r="Z38" s="161"/>
      <c r="AA38" s="160"/>
      <c r="AB38" s="161"/>
    </row>
    <row r="39" spans="1:28" s="498" customFormat="1" ht="15.75">
      <c r="A39" s="555"/>
      <c r="B39" s="452" t="s">
        <v>12</v>
      </c>
      <c r="C39" s="165"/>
      <c r="D39" s="507"/>
      <c r="E39" s="47"/>
      <c r="F39" s="166"/>
      <c r="G39" s="460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381"/>
      <c r="S39" s="47"/>
      <c r="T39" s="381"/>
      <c r="U39" s="47"/>
      <c r="V39" s="381"/>
      <c r="W39" s="165"/>
      <c r="X39" s="392"/>
      <c r="Y39" s="165"/>
      <c r="Z39" s="392"/>
      <c r="AA39" s="165">
        <f t="shared" si="0"/>
        <v>0</v>
      </c>
      <c r="AB39" s="392" t="e">
        <f t="shared" si="1"/>
        <v>#DIV/0!</v>
      </c>
    </row>
    <row r="40" spans="1:28" s="498" customFormat="1" ht="16.5" thickBot="1">
      <c r="A40" s="556"/>
      <c r="B40" s="480" t="s">
        <v>13</v>
      </c>
      <c r="C40" s="393"/>
      <c r="D40" s="54"/>
      <c r="E40" s="54"/>
      <c r="F40" s="464"/>
      <c r="G40" s="461"/>
      <c r="H40" s="54"/>
      <c r="I40" s="54"/>
      <c r="J40" s="54"/>
      <c r="K40" s="54"/>
      <c r="L40" s="54"/>
      <c r="M40" s="54"/>
      <c r="N40" s="54"/>
      <c r="O40" s="54"/>
      <c r="P40" s="54"/>
      <c r="Q40" s="358"/>
      <c r="R40" s="385"/>
      <c r="S40" s="358"/>
      <c r="T40" s="385"/>
      <c r="U40" s="358"/>
      <c r="V40" s="385"/>
      <c r="W40" s="321"/>
      <c r="X40" s="464"/>
      <c r="Y40" s="321"/>
      <c r="Z40" s="464"/>
      <c r="AA40" s="321">
        <f t="shared" si="0"/>
        <v>0</v>
      </c>
      <c r="AB40" s="464" t="e">
        <f t="shared" si="1"/>
        <v>#DIV/0!</v>
      </c>
    </row>
    <row r="41" spans="1:28" s="498" customFormat="1" ht="15.75">
      <c r="A41" s="557">
        <v>12</v>
      </c>
      <c r="B41" s="451" t="s">
        <v>20</v>
      </c>
      <c r="C41" s="174"/>
      <c r="D41" s="511"/>
      <c r="E41" s="57"/>
      <c r="F41" s="175"/>
      <c r="G41" s="14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160"/>
      <c r="X41" s="161"/>
      <c r="Y41" s="160"/>
      <c r="Z41" s="161"/>
      <c r="AA41" s="160"/>
      <c r="AB41" s="161"/>
    </row>
    <row r="42" spans="1:28" s="498" customFormat="1" ht="15.75">
      <c r="A42" s="555"/>
      <c r="B42" s="452" t="s">
        <v>12</v>
      </c>
      <c r="C42" s="165"/>
      <c r="D42" s="507"/>
      <c r="E42" s="47"/>
      <c r="F42" s="166"/>
      <c r="G42" s="460"/>
      <c r="H42" s="47"/>
      <c r="I42" s="47"/>
      <c r="J42" s="47"/>
      <c r="K42" s="47"/>
      <c r="L42" s="47"/>
      <c r="M42" s="47"/>
      <c r="N42" s="47"/>
      <c r="O42" s="47"/>
      <c r="P42" s="47"/>
      <c r="Q42" s="47">
        <v>3459</v>
      </c>
      <c r="R42" s="381">
        <v>6507.04</v>
      </c>
      <c r="S42" s="47">
        <v>21202</v>
      </c>
      <c r="T42" s="381">
        <v>28932.25</v>
      </c>
      <c r="U42" s="47">
        <v>85792</v>
      </c>
      <c r="V42" s="381">
        <v>119437.91</v>
      </c>
      <c r="W42" s="165">
        <v>64438</v>
      </c>
      <c r="X42" s="392">
        <v>86728.39</v>
      </c>
      <c r="Y42" s="165"/>
      <c r="Z42" s="392"/>
      <c r="AA42" s="165">
        <f t="shared" si="0"/>
        <v>174891</v>
      </c>
      <c r="AB42" s="392">
        <f t="shared" si="1"/>
        <v>1.3814638260402194</v>
      </c>
    </row>
    <row r="43" spans="1:28" s="498" customFormat="1" ht="16.5" thickBot="1">
      <c r="A43" s="556"/>
      <c r="B43" s="480" t="s">
        <v>13</v>
      </c>
      <c r="C43" s="465"/>
      <c r="D43" s="54"/>
      <c r="E43" s="53"/>
      <c r="F43" s="466"/>
      <c r="G43" s="461"/>
      <c r="H43" s="54"/>
      <c r="I43" s="54"/>
      <c r="J43" s="54"/>
      <c r="K43" s="54"/>
      <c r="L43" s="54"/>
      <c r="M43" s="54"/>
      <c r="N43" s="54"/>
      <c r="O43" s="54"/>
      <c r="P43" s="54"/>
      <c r="Q43" s="358">
        <v>5.5399999999999998E-3</v>
      </c>
      <c r="R43" s="54">
        <v>4467.83</v>
      </c>
      <c r="S43" s="358">
        <v>2.1360000000000001E-2</v>
      </c>
      <c r="T43" s="54">
        <v>18033.57</v>
      </c>
      <c r="U43" s="358">
        <v>5.8799999999999998E-2</v>
      </c>
      <c r="V43" s="54">
        <v>51615.28</v>
      </c>
      <c r="W43" s="321">
        <v>6.2E-2</v>
      </c>
      <c r="X43" s="464">
        <v>53747.14</v>
      </c>
      <c r="Y43" s="321"/>
      <c r="Z43" s="464"/>
      <c r="AA43" s="321">
        <f t="shared" si="0"/>
        <v>0.1477</v>
      </c>
      <c r="AB43" s="464">
        <f t="shared" si="1"/>
        <v>865699.52606635063</v>
      </c>
    </row>
    <row r="44" spans="1:28" s="498" customFormat="1" ht="16.5" thickTop="1">
      <c r="A44" s="554">
        <v>13</v>
      </c>
      <c r="B44" s="451" t="s">
        <v>45</v>
      </c>
      <c r="C44" s="174"/>
      <c r="D44" s="511"/>
      <c r="E44" s="57"/>
      <c r="F44" s="175"/>
      <c r="G44" s="14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160"/>
      <c r="X44" s="161"/>
      <c r="Y44" s="160"/>
      <c r="Z44" s="161"/>
      <c r="AA44" s="160"/>
      <c r="AB44" s="161"/>
    </row>
    <row r="45" spans="1:28" s="498" customFormat="1" ht="15.75">
      <c r="A45" s="555"/>
      <c r="B45" s="452" t="s">
        <v>12</v>
      </c>
      <c r="C45" s="165"/>
      <c r="D45" s="507"/>
      <c r="E45" s="47"/>
      <c r="F45" s="166"/>
      <c r="G45" s="460"/>
      <c r="H45" s="47"/>
      <c r="I45" s="47"/>
      <c r="J45" s="47"/>
      <c r="K45" s="47"/>
      <c r="L45" s="47"/>
      <c r="M45" s="47"/>
      <c r="N45" s="47"/>
      <c r="O45" s="47"/>
      <c r="P45" s="381"/>
      <c r="Q45" s="47">
        <v>164701</v>
      </c>
      <c r="R45" s="381">
        <v>286663.74</v>
      </c>
      <c r="S45" s="47">
        <v>245605</v>
      </c>
      <c r="T45" s="381">
        <v>415423.67</v>
      </c>
      <c r="U45" s="47">
        <v>260774</v>
      </c>
      <c r="V45" s="381">
        <v>411636.97</v>
      </c>
      <c r="W45" s="165">
        <v>241732</v>
      </c>
      <c r="X45" s="392">
        <v>384477.16</v>
      </c>
      <c r="Y45" s="165"/>
      <c r="Z45" s="392"/>
      <c r="AA45" s="165">
        <f t="shared" si="0"/>
        <v>912812</v>
      </c>
      <c r="AB45" s="392">
        <f t="shared" si="1"/>
        <v>1.6413035104709401</v>
      </c>
    </row>
    <row r="46" spans="1:28" s="498" customFormat="1" ht="16.5" thickBot="1">
      <c r="A46" s="556"/>
      <c r="B46" s="480" t="s">
        <v>13</v>
      </c>
      <c r="C46" s="393"/>
      <c r="D46" s="54"/>
      <c r="E46" s="54"/>
      <c r="F46" s="464"/>
      <c r="G46" s="461"/>
      <c r="H46" s="54"/>
      <c r="I46" s="54"/>
      <c r="J46" s="54"/>
      <c r="K46" s="54"/>
      <c r="L46" s="54"/>
      <c r="M46" s="54"/>
      <c r="N46" s="54"/>
      <c r="O46" s="358"/>
      <c r="P46" s="54"/>
      <c r="Q46" s="358">
        <v>0.20224</v>
      </c>
      <c r="R46" s="54">
        <v>163099.89000000001</v>
      </c>
      <c r="S46" s="358">
        <v>0.38268000000000002</v>
      </c>
      <c r="T46" s="54">
        <v>323084.49</v>
      </c>
      <c r="U46" s="358">
        <v>0.34366000000000002</v>
      </c>
      <c r="V46" s="54">
        <v>301668.46000000002</v>
      </c>
      <c r="W46" s="321">
        <v>0.41443000000000002</v>
      </c>
      <c r="X46" s="464">
        <v>359264.96</v>
      </c>
      <c r="Y46" s="321"/>
      <c r="Z46" s="464"/>
      <c r="AA46" s="321">
        <f t="shared" si="0"/>
        <v>1.34301</v>
      </c>
      <c r="AB46" s="464">
        <f t="shared" si="1"/>
        <v>854139.43306453421</v>
      </c>
    </row>
    <row r="47" spans="1:28" s="498" customFormat="1" ht="15.75">
      <c r="A47" s="557">
        <v>14</v>
      </c>
      <c r="B47" s="451" t="s">
        <v>46</v>
      </c>
      <c r="C47" s="174"/>
      <c r="D47" s="511"/>
      <c r="E47" s="57"/>
      <c r="F47" s="175"/>
      <c r="G47" s="14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160"/>
      <c r="X47" s="161"/>
      <c r="Y47" s="160"/>
      <c r="Z47" s="161"/>
      <c r="AA47" s="160"/>
      <c r="AB47" s="161"/>
    </row>
    <row r="48" spans="1:28" s="498" customFormat="1" ht="15.75">
      <c r="A48" s="555"/>
      <c r="B48" s="452" t="s">
        <v>12</v>
      </c>
      <c r="C48" s="165"/>
      <c r="D48" s="507"/>
      <c r="E48" s="47"/>
      <c r="F48" s="166"/>
      <c r="G48" s="460"/>
      <c r="H48" s="47"/>
      <c r="I48" s="47"/>
      <c r="J48" s="47"/>
      <c r="K48" s="47"/>
      <c r="L48" s="47"/>
      <c r="M48" s="47"/>
      <c r="N48" s="47"/>
      <c r="O48" s="47"/>
      <c r="P48" s="47"/>
      <c r="Q48" s="47">
        <v>51609</v>
      </c>
      <c r="R48" s="381">
        <v>87362.68</v>
      </c>
      <c r="S48" s="47">
        <v>3439</v>
      </c>
      <c r="T48" s="381">
        <v>5379.52</v>
      </c>
      <c r="U48" s="47">
        <v>1992</v>
      </c>
      <c r="V48" s="381">
        <v>2751.27</v>
      </c>
      <c r="W48" s="165">
        <v>1267</v>
      </c>
      <c r="X48" s="392">
        <v>1697.98</v>
      </c>
      <c r="Y48" s="165"/>
      <c r="Z48" s="392"/>
      <c r="AA48" s="165">
        <f t="shared" si="0"/>
        <v>58307</v>
      </c>
      <c r="AB48" s="392">
        <f t="shared" si="1"/>
        <v>1.6668916253623063</v>
      </c>
    </row>
    <row r="49" spans="1:28" s="498" customFormat="1" ht="16.5" thickBot="1">
      <c r="A49" s="555"/>
      <c r="B49" s="484" t="s">
        <v>13</v>
      </c>
      <c r="C49" s="393"/>
      <c r="D49" s="54"/>
      <c r="E49" s="54"/>
      <c r="F49" s="464"/>
      <c r="G49" s="461"/>
      <c r="H49" s="54"/>
      <c r="I49" s="54"/>
      <c r="J49" s="54"/>
      <c r="K49" s="54"/>
      <c r="L49" s="54"/>
      <c r="M49" s="54"/>
      <c r="N49" s="54"/>
      <c r="O49" s="54"/>
      <c r="P49" s="54"/>
      <c r="Q49" s="358">
        <v>4.4900000000000001E-3</v>
      </c>
      <c r="R49" s="385">
        <v>3531.05</v>
      </c>
      <c r="S49" s="358">
        <v>-1.2600000000000001E-3</v>
      </c>
      <c r="T49" s="385">
        <v>-926.16</v>
      </c>
      <c r="U49" s="358">
        <v>-1.0400000000000001E-3</v>
      </c>
      <c r="V49" s="385">
        <v>-823.23</v>
      </c>
      <c r="W49" s="519">
        <v>5.0000000000000002E-5</v>
      </c>
      <c r="X49" s="464">
        <v>45.57</v>
      </c>
      <c r="Y49" s="321"/>
      <c r="Z49" s="464"/>
      <c r="AA49" s="321">
        <f t="shared" si="0"/>
        <v>2.2400000000000002E-3</v>
      </c>
      <c r="AB49" s="464">
        <f t="shared" si="1"/>
        <v>815727.67857142864</v>
      </c>
    </row>
    <row r="50" spans="1:28" s="498" customFormat="1" ht="16.5" thickBot="1">
      <c r="A50" s="359">
        <v>15</v>
      </c>
      <c r="B50" s="453" t="s">
        <v>7</v>
      </c>
      <c r="C50" s="178">
        <v>164362</v>
      </c>
      <c r="D50" s="512">
        <v>2388179.86</v>
      </c>
      <c r="E50" s="66">
        <v>186212</v>
      </c>
      <c r="F50" s="467">
        <v>2415169.64</v>
      </c>
      <c r="G50" s="66">
        <v>237354</v>
      </c>
      <c r="H50" s="467">
        <v>2743812.24</v>
      </c>
      <c r="I50" s="66">
        <v>265033</v>
      </c>
      <c r="J50" s="387">
        <v>2223626.87</v>
      </c>
      <c r="K50" s="66">
        <v>181570</v>
      </c>
      <c r="L50" s="387">
        <v>2850649</v>
      </c>
      <c r="M50" s="66">
        <v>288983</v>
      </c>
      <c r="N50" s="387">
        <v>1759906.47</v>
      </c>
      <c r="O50" s="66">
        <v>380113</v>
      </c>
      <c r="P50" s="387">
        <v>1547059.91</v>
      </c>
      <c r="Q50" s="66">
        <v>319420</v>
      </c>
      <c r="R50" s="387">
        <v>1843053.4</v>
      </c>
      <c r="S50" s="66">
        <v>196537</v>
      </c>
      <c r="T50" s="474">
        <v>1128122.3799999999</v>
      </c>
      <c r="U50" s="66">
        <v>151789</v>
      </c>
      <c r="V50" s="474">
        <v>1665125.33</v>
      </c>
      <c r="W50" s="340">
        <v>175436</v>
      </c>
      <c r="X50" s="475">
        <v>2335053.16</v>
      </c>
      <c r="Y50" s="340"/>
      <c r="Z50" s="475"/>
      <c r="AA50" s="340">
        <f t="shared" si="0"/>
        <v>2546809</v>
      </c>
      <c r="AB50" s="475">
        <f t="shared" si="1"/>
        <v>8.9915491346229732</v>
      </c>
    </row>
    <row r="51" spans="1:28" s="498" customFormat="1" ht="15.75">
      <c r="A51" s="558">
        <v>16</v>
      </c>
      <c r="B51" s="455" t="s">
        <v>8</v>
      </c>
      <c r="C51" s="184"/>
      <c r="D51" s="513"/>
      <c r="E51" s="71"/>
      <c r="F51" s="185"/>
      <c r="G51" s="160"/>
      <c r="H51" s="161"/>
      <c r="I51" s="150"/>
      <c r="J51" s="86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160"/>
      <c r="X51" s="161"/>
      <c r="Y51" s="160"/>
      <c r="Z51" s="161"/>
      <c r="AA51" s="160"/>
      <c r="AB51" s="161"/>
    </row>
    <row r="52" spans="1:28" s="498" customFormat="1" ht="15.75">
      <c r="A52" s="559"/>
      <c r="B52" s="450" t="s">
        <v>12</v>
      </c>
      <c r="C52" s="170"/>
      <c r="D52" s="509"/>
      <c r="E52" s="61"/>
      <c r="F52" s="171"/>
      <c r="G52" s="180"/>
      <c r="H52" s="181"/>
      <c r="I52" s="151"/>
      <c r="J52" s="67"/>
      <c r="K52" s="67"/>
      <c r="L52" s="67"/>
      <c r="M52" s="67"/>
      <c r="N52" s="67"/>
      <c r="O52" s="67"/>
      <c r="P52" s="67"/>
      <c r="Q52" s="391"/>
      <c r="R52" s="67"/>
      <c r="S52" s="391"/>
      <c r="T52" s="67"/>
      <c r="U52" s="391"/>
      <c r="V52" s="67"/>
      <c r="W52" s="165"/>
      <c r="X52" s="392"/>
      <c r="Y52" s="165"/>
      <c r="Z52" s="392"/>
      <c r="AA52" s="165">
        <f t="shared" ref="AA52:AA53" si="2">C52+E52+G52+I52+K52+M52+O52+Q52+S52+U52+W52+Y52</f>
        <v>0</v>
      </c>
      <c r="AB52" s="392" t="e">
        <f t="shared" ref="AB52:AB53" si="3">(D52+F52+H52+J52+L52+N52+P52+R52+T52+V52+X52+Z52)/AA52</f>
        <v>#DIV/0!</v>
      </c>
    </row>
    <row r="53" spans="1:28" s="498" customFormat="1" ht="16.5" thickBot="1">
      <c r="A53" s="560"/>
      <c r="B53" s="480" t="s">
        <v>13</v>
      </c>
      <c r="C53" s="520"/>
      <c r="D53" s="521"/>
      <c r="E53" s="485"/>
      <c r="F53" s="486"/>
      <c r="G53" s="182"/>
      <c r="H53" s="183"/>
      <c r="I53" s="152"/>
      <c r="J53" s="69"/>
      <c r="K53" s="69"/>
      <c r="L53" s="69"/>
      <c r="M53" s="69"/>
      <c r="N53" s="69"/>
      <c r="O53" s="69"/>
      <c r="P53" s="69"/>
      <c r="Q53" s="470"/>
      <c r="R53" s="69"/>
      <c r="S53" s="470"/>
      <c r="T53" s="69"/>
      <c r="U53" s="470"/>
      <c r="V53" s="69"/>
      <c r="W53" s="321"/>
      <c r="X53" s="464"/>
      <c r="Y53" s="321"/>
      <c r="Z53" s="464"/>
      <c r="AA53" s="321">
        <f t="shared" si="2"/>
        <v>0</v>
      </c>
      <c r="AB53" s="464" t="e">
        <f t="shared" si="3"/>
        <v>#DIV/0!</v>
      </c>
    </row>
    <row r="54" spans="1:28" s="498" customFormat="1" ht="15.75">
      <c r="A54" s="558">
        <v>17</v>
      </c>
      <c r="B54" s="455" t="s">
        <v>28</v>
      </c>
      <c r="C54" s="184"/>
      <c r="D54" s="530"/>
      <c r="E54" s="184"/>
      <c r="F54" s="522"/>
      <c r="G54" s="86"/>
      <c r="H54" s="161"/>
      <c r="I54" s="86"/>
      <c r="J54" s="161"/>
      <c r="K54" s="86"/>
      <c r="L54" s="161"/>
      <c r="M54" s="184"/>
      <c r="N54" s="185"/>
      <c r="O54" s="86"/>
      <c r="P54" s="86"/>
      <c r="Q54" s="153"/>
      <c r="R54" s="71"/>
      <c r="S54" s="71"/>
      <c r="T54" s="71"/>
      <c r="U54" s="71"/>
      <c r="V54" s="71"/>
      <c r="W54" s="160"/>
      <c r="X54" s="161"/>
      <c r="Y54" s="160"/>
      <c r="Z54" s="161"/>
      <c r="AA54" s="160"/>
      <c r="AB54" s="161"/>
    </row>
    <row r="55" spans="1:28" s="498" customFormat="1" ht="15.75">
      <c r="A55" s="559"/>
      <c r="B55" s="456" t="s">
        <v>12</v>
      </c>
      <c r="C55" s="170">
        <v>212760</v>
      </c>
      <c r="D55" s="531">
        <v>315793.65000000002</v>
      </c>
      <c r="E55" s="170">
        <v>108954</v>
      </c>
      <c r="F55" s="539">
        <v>166034.78</v>
      </c>
      <c r="G55" s="47">
        <v>143354</v>
      </c>
      <c r="H55" s="392">
        <v>216456.58</v>
      </c>
      <c r="I55" s="47">
        <v>14418</v>
      </c>
      <c r="J55" s="392">
        <v>20932.599999999999</v>
      </c>
      <c r="K55" s="47">
        <v>4589</v>
      </c>
      <c r="L55" s="392">
        <v>2489.34</v>
      </c>
      <c r="M55" s="165">
        <v>6631</v>
      </c>
      <c r="N55" s="392">
        <v>7158.31</v>
      </c>
      <c r="O55" s="391">
        <v>757</v>
      </c>
      <c r="P55" s="67">
        <v>892.06</v>
      </c>
      <c r="Q55" s="540"/>
      <c r="R55" s="67"/>
      <c r="S55" s="391"/>
      <c r="T55" s="67"/>
      <c r="U55" s="391"/>
      <c r="V55" s="67"/>
      <c r="W55" s="165">
        <v>2132</v>
      </c>
      <c r="X55" s="392">
        <v>2661.38</v>
      </c>
      <c r="Y55" s="165"/>
      <c r="Z55" s="392"/>
      <c r="AA55" s="165">
        <f t="shared" si="0"/>
        <v>493595</v>
      </c>
      <c r="AB55" s="392">
        <f t="shared" si="1"/>
        <v>1.4838454603470459</v>
      </c>
    </row>
    <row r="56" spans="1:28" s="498" customFormat="1" ht="16.5" thickBot="1">
      <c r="A56" s="559"/>
      <c r="B56" s="487" t="s">
        <v>13</v>
      </c>
      <c r="C56" s="524">
        <v>3.8190000000000002E-2</v>
      </c>
      <c r="D56" s="518">
        <v>32077.65</v>
      </c>
      <c r="E56" s="524">
        <v>1.325E-2</v>
      </c>
      <c r="F56" s="523">
        <v>10770.49</v>
      </c>
      <c r="G56" s="92">
        <v>8.7510000000000004E-2</v>
      </c>
      <c r="H56" s="464">
        <v>74405.81</v>
      </c>
      <c r="I56" s="92">
        <v>3.1730000000000001E-2</v>
      </c>
      <c r="J56" s="464">
        <v>29046.38</v>
      </c>
      <c r="K56" s="92">
        <v>3.3E-4</v>
      </c>
      <c r="L56" s="464">
        <v>280.98</v>
      </c>
      <c r="M56" s="182"/>
      <c r="N56" s="183"/>
      <c r="O56" s="470"/>
      <c r="P56" s="69"/>
      <c r="Q56" s="483"/>
      <c r="R56" s="69"/>
      <c r="S56" s="470"/>
      <c r="T56" s="69"/>
      <c r="U56" s="470"/>
      <c r="V56" s="69"/>
      <c r="W56" s="321"/>
      <c r="X56" s="464"/>
      <c r="Y56" s="321"/>
      <c r="Z56" s="464"/>
      <c r="AA56" s="321">
        <f t="shared" si="0"/>
        <v>0.17101000000000002</v>
      </c>
      <c r="AB56" s="464">
        <f t="shared" si="1"/>
        <v>857150.51751359552</v>
      </c>
    </row>
    <row r="57" spans="1:28" s="498" customFormat="1" ht="15.75">
      <c r="A57" s="558">
        <v>18</v>
      </c>
      <c r="B57" s="455" t="s">
        <v>72</v>
      </c>
      <c r="C57" s="168"/>
      <c r="D57" s="508"/>
      <c r="E57" s="71"/>
      <c r="F57" s="185"/>
      <c r="G57" s="86"/>
      <c r="H57" s="161"/>
      <c r="I57" s="86"/>
      <c r="J57" s="161"/>
      <c r="K57" s="86"/>
      <c r="L57" s="161"/>
      <c r="M57" s="86"/>
      <c r="N57" s="161"/>
      <c r="O57" s="86"/>
      <c r="P57" s="86"/>
      <c r="Q57" s="86"/>
      <c r="R57" s="86"/>
      <c r="S57" s="86"/>
      <c r="T57" s="86"/>
      <c r="U57" s="86"/>
      <c r="V57" s="86"/>
      <c r="W57" s="160"/>
      <c r="X57" s="161"/>
      <c r="Y57" s="160"/>
      <c r="Z57" s="161"/>
      <c r="AA57" s="160"/>
      <c r="AB57" s="161"/>
    </row>
    <row r="58" spans="1:28" s="498" customFormat="1" ht="15.75">
      <c r="A58" s="559"/>
      <c r="B58" s="450" t="s">
        <v>12</v>
      </c>
      <c r="C58" s="170">
        <v>4633</v>
      </c>
      <c r="D58" s="509">
        <v>6884.58</v>
      </c>
      <c r="E58" s="61">
        <v>3199</v>
      </c>
      <c r="F58" s="468">
        <v>4549.7299999999996</v>
      </c>
      <c r="G58" s="47">
        <v>3254</v>
      </c>
      <c r="H58" s="392">
        <v>4623.5200000000004</v>
      </c>
      <c r="I58" s="47">
        <v>10733</v>
      </c>
      <c r="J58" s="392">
        <v>14322.55</v>
      </c>
      <c r="K58" s="47">
        <v>12608</v>
      </c>
      <c r="L58" s="392">
        <v>12237.22</v>
      </c>
      <c r="M58" s="47">
        <v>12468</v>
      </c>
      <c r="N58" s="392">
        <v>15943.48</v>
      </c>
      <c r="O58" s="391">
        <v>2129</v>
      </c>
      <c r="P58" s="67">
        <v>2881.76</v>
      </c>
      <c r="Q58" s="391">
        <v>854411</v>
      </c>
      <c r="R58" s="67">
        <v>1525839.86</v>
      </c>
      <c r="S58" s="391">
        <v>463548</v>
      </c>
      <c r="T58" s="67">
        <v>744415.41</v>
      </c>
      <c r="U58" s="391">
        <v>468863</v>
      </c>
      <c r="V58" s="67">
        <v>722782.43</v>
      </c>
      <c r="W58" s="165">
        <v>425689</v>
      </c>
      <c r="X58" s="392">
        <v>637651.55000000005</v>
      </c>
      <c r="Y58" s="165"/>
      <c r="Z58" s="392"/>
      <c r="AA58" s="165">
        <f t="shared" ref="AA58:AA59" si="4">C58+E58+G58+I58+K58+M58+O58+Q58+S58+U58+W58+Y58</f>
        <v>2261535</v>
      </c>
      <c r="AB58" s="392">
        <f t="shared" ref="AB58:AB59" si="5">(D58+F58+H58+J58+L58+N58+P58+R58+T58+V58+X58+Z58)/AA58</f>
        <v>1.6325779127893227</v>
      </c>
    </row>
    <row r="59" spans="1:28" s="498" customFormat="1" ht="16.5" thickBot="1">
      <c r="A59" s="560"/>
      <c r="B59" s="480" t="s">
        <v>13</v>
      </c>
      <c r="C59" s="182">
        <v>0</v>
      </c>
      <c r="D59" s="510">
        <v>0</v>
      </c>
      <c r="E59" s="470">
        <v>1.4599999999999999E-3</v>
      </c>
      <c r="F59" s="183">
        <v>1186.79</v>
      </c>
      <c r="G59" s="92">
        <v>0</v>
      </c>
      <c r="H59" s="464">
        <v>0</v>
      </c>
      <c r="I59" s="92">
        <v>3.1879999999999999E-2</v>
      </c>
      <c r="J59" s="506">
        <v>29183.7</v>
      </c>
      <c r="K59" s="92">
        <v>1.7170000000000001E-2</v>
      </c>
      <c r="L59" s="506">
        <v>14619.48</v>
      </c>
      <c r="M59" s="92">
        <v>5.4210000000000001E-2</v>
      </c>
      <c r="N59" s="506">
        <v>44945.43</v>
      </c>
      <c r="O59" s="470"/>
      <c r="P59" s="69"/>
      <c r="Q59" s="470">
        <v>1.0171300000000001</v>
      </c>
      <c r="R59" s="69">
        <v>820281.81</v>
      </c>
      <c r="S59" s="470">
        <v>0.56623999999999997</v>
      </c>
      <c r="T59" s="69">
        <v>478058.33</v>
      </c>
      <c r="U59" s="470">
        <v>0.64602999999999999</v>
      </c>
      <c r="V59" s="69">
        <v>567092.12</v>
      </c>
      <c r="W59" s="321">
        <v>0.57310000000000005</v>
      </c>
      <c r="X59" s="464">
        <v>496814.29</v>
      </c>
      <c r="Y59" s="321"/>
      <c r="Z59" s="464"/>
      <c r="AA59" s="321">
        <f t="shared" si="4"/>
        <v>2.9072200000000001</v>
      </c>
      <c r="AB59" s="464">
        <f t="shared" si="5"/>
        <v>843480.00839289767</v>
      </c>
    </row>
    <row r="60" spans="1:28" s="498" customFormat="1" ht="15.75">
      <c r="A60" s="558">
        <v>19</v>
      </c>
      <c r="B60" s="455" t="s">
        <v>73</v>
      </c>
      <c r="C60" s="184"/>
      <c r="D60" s="513"/>
      <c r="E60" s="71"/>
      <c r="F60" s="185"/>
      <c r="G60" s="86"/>
      <c r="H60" s="161"/>
      <c r="I60" s="86"/>
      <c r="J60" s="86"/>
      <c r="K60" s="86"/>
      <c r="L60" s="114"/>
      <c r="M60" s="160"/>
      <c r="N60" s="161"/>
      <c r="O60" s="150"/>
      <c r="P60" s="86"/>
      <c r="Q60" s="86"/>
      <c r="R60" s="86"/>
      <c r="S60" s="86"/>
      <c r="T60" s="114"/>
      <c r="U60" s="86"/>
      <c r="V60" s="114"/>
      <c r="W60" s="160"/>
      <c r="X60" s="161"/>
      <c r="Y60" s="160"/>
      <c r="Z60" s="161"/>
      <c r="AA60" s="160"/>
      <c r="AB60" s="161"/>
    </row>
    <row r="61" spans="1:28" s="498" customFormat="1" ht="15.75">
      <c r="A61" s="559"/>
      <c r="B61" s="450" t="s">
        <v>12</v>
      </c>
      <c r="C61" s="170"/>
      <c r="D61" s="509"/>
      <c r="E61" s="61"/>
      <c r="F61" s="171"/>
      <c r="G61" s="47">
        <v>12031</v>
      </c>
      <c r="H61" s="392">
        <v>16903.38</v>
      </c>
      <c r="I61" s="67"/>
      <c r="J61" s="67"/>
      <c r="K61" s="67"/>
      <c r="L61" s="127"/>
      <c r="M61" s="180"/>
      <c r="N61" s="181"/>
      <c r="O61" s="540">
        <v>170</v>
      </c>
      <c r="P61" s="67">
        <v>238.98</v>
      </c>
      <c r="Q61" s="391">
        <v>5972</v>
      </c>
      <c r="R61" s="67">
        <v>7629.79</v>
      </c>
      <c r="S61" s="391"/>
      <c r="T61" s="127"/>
      <c r="U61" s="391"/>
      <c r="V61" s="127"/>
      <c r="W61" s="165">
        <v>19083</v>
      </c>
      <c r="X61" s="392">
        <v>25641.88</v>
      </c>
      <c r="Y61" s="165"/>
      <c r="Z61" s="392"/>
      <c r="AA61" s="165">
        <f t="shared" si="0"/>
        <v>37256</v>
      </c>
      <c r="AB61" s="392">
        <f t="shared" si="1"/>
        <v>1.3531788168348722</v>
      </c>
    </row>
    <row r="62" spans="1:28" s="498" customFormat="1" ht="16.5" thickBot="1">
      <c r="A62" s="560"/>
      <c r="B62" s="480" t="s">
        <v>13</v>
      </c>
      <c r="C62" s="182"/>
      <c r="D62" s="510"/>
      <c r="E62" s="470"/>
      <c r="F62" s="183"/>
      <c r="G62" s="92">
        <v>1.5650000000000001E-2</v>
      </c>
      <c r="H62" s="464">
        <v>13306.49</v>
      </c>
      <c r="I62" s="470"/>
      <c r="J62" s="69"/>
      <c r="K62" s="470"/>
      <c r="L62" s="128"/>
      <c r="M62" s="481"/>
      <c r="N62" s="183"/>
      <c r="O62" s="483"/>
      <c r="P62" s="69"/>
      <c r="Q62" s="470"/>
      <c r="R62" s="69"/>
      <c r="S62" s="470"/>
      <c r="T62" s="128"/>
      <c r="U62" s="470"/>
      <c r="V62" s="128"/>
      <c r="W62" s="321"/>
      <c r="X62" s="464"/>
      <c r="Y62" s="321"/>
      <c r="Z62" s="464"/>
      <c r="AA62" s="321">
        <f t="shared" si="0"/>
        <v>1.5650000000000001E-2</v>
      </c>
      <c r="AB62" s="464">
        <f t="shared" si="1"/>
        <v>850254.95207667723</v>
      </c>
    </row>
    <row r="63" spans="1:28" s="498" customFormat="1" ht="15.75" customHeight="1">
      <c r="A63" s="559">
        <v>20</v>
      </c>
      <c r="B63" s="457" t="s">
        <v>9</v>
      </c>
      <c r="C63" s="193"/>
      <c r="D63" s="514"/>
      <c r="E63" s="77"/>
      <c r="F63" s="194"/>
      <c r="G63" s="86"/>
      <c r="H63" s="161"/>
      <c r="I63" s="86"/>
      <c r="J63" s="161"/>
      <c r="K63" s="86"/>
      <c r="L63" s="161"/>
      <c r="M63" s="77"/>
      <c r="N63" s="134"/>
      <c r="O63" s="331"/>
      <c r="P63" s="332"/>
      <c r="Q63" s="155"/>
      <c r="R63" s="77"/>
      <c r="S63" s="77"/>
      <c r="T63" s="77"/>
      <c r="U63" s="77"/>
      <c r="V63" s="77"/>
      <c r="W63" s="160"/>
      <c r="X63" s="161"/>
      <c r="Y63" s="160"/>
      <c r="Z63" s="161"/>
      <c r="AA63" s="160"/>
      <c r="AB63" s="161"/>
    </row>
    <row r="64" spans="1:28" s="498" customFormat="1" ht="15.75">
      <c r="A64" s="559"/>
      <c r="B64" s="450" t="s">
        <v>12</v>
      </c>
      <c r="C64" s="170"/>
      <c r="D64" s="509"/>
      <c r="E64" s="61"/>
      <c r="F64" s="171"/>
      <c r="G64" s="47">
        <v>2786</v>
      </c>
      <c r="H64" s="392">
        <v>4910.74</v>
      </c>
      <c r="I64" s="47"/>
      <c r="J64" s="392"/>
      <c r="K64" s="47">
        <v>218</v>
      </c>
      <c r="L64" s="392">
        <v>208.76</v>
      </c>
      <c r="M64" s="61"/>
      <c r="N64" s="121"/>
      <c r="O64" s="170"/>
      <c r="P64" s="468"/>
      <c r="Q64" s="144">
        <v>280</v>
      </c>
      <c r="R64" s="357">
        <v>352.04</v>
      </c>
      <c r="S64" s="61">
        <v>19</v>
      </c>
      <c r="T64" s="357">
        <v>32</v>
      </c>
      <c r="U64" s="61">
        <v>36</v>
      </c>
      <c r="V64" s="357">
        <v>57.07</v>
      </c>
      <c r="W64" s="165">
        <v>39</v>
      </c>
      <c r="X64" s="392">
        <v>62.27</v>
      </c>
      <c r="Y64" s="165"/>
      <c r="Z64" s="392"/>
      <c r="AA64" s="165">
        <f t="shared" si="0"/>
        <v>3378</v>
      </c>
      <c r="AB64" s="392">
        <f t="shared" si="1"/>
        <v>1.664558910597987</v>
      </c>
    </row>
    <row r="65" spans="1:28" s="498" customFormat="1" ht="16.5" thickBot="1">
      <c r="A65" s="560"/>
      <c r="B65" s="480" t="s">
        <v>13</v>
      </c>
      <c r="C65" s="182"/>
      <c r="D65" s="510"/>
      <c r="E65" s="69"/>
      <c r="F65" s="183"/>
      <c r="G65" s="92">
        <v>7.1599999999999997E-3</v>
      </c>
      <c r="H65" s="464">
        <v>6087.83</v>
      </c>
      <c r="I65" s="92"/>
      <c r="J65" s="464"/>
      <c r="K65" s="92"/>
      <c r="L65" s="464"/>
      <c r="M65" s="470"/>
      <c r="N65" s="128"/>
      <c r="O65" s="481"/>
      <c r="P65" s="183"/>
      <c r="Q65" s="483">
        <v>6.9999999999999994E-5</v>
      </c>
      <c r="R65" s="69">
        <v>56.45</v>
      </c>
      <c r="S65" s="488">
        <v>6.9999999999999994E-5</v>
      </c>
      <c r="T65" s="69">
        <v>59.1</v>
      </c>
      <c r="U65" s="488">
        <v>1.1E-4</v>
      </c>
      <c r="V65" s="69">
        <v>96.56</v>
      </c>
      <c r="W65" s="519">
        <v>6.0000000000000002E-5</v>
      </c>
      <c r="X65" s="464">
        <v>52.01</v>
      </c>
      <c r="Y65" s="321"/>
      <c r="Z65" s="464"/>
      <c r="AA65" s="321">
        <f t="shared" si="0"/>
        <v>7.4699999999999992E-3</v>
      </c>
      <c r="AB65" s="464">
        <f t="shared" si="1"/>
        <v>850327.97858099081</v>
      </c>
    </row>
    <row r="66" spans="1:28" s="498" customFormat="1" ht="15.75">
      <c r="A66" s="559">
        <v>21</v>
      </c>
      <c r="B66" s="455" t="s">
        <v>16</v>
      </c>
      <c r="C66" s="184"/>
      <c r="D66" s="513"/>
      <c r="E66" s="86"/>
      <c r="F66" s="161"/>
      <c r="G66" s="86"/>
      <c r="H66" s="161"/>
      <c r="I66" s="86"/>
      <c r="J66" s="161"/>
      <c r="K66" s="86"/>
      <c r="L66" s="161"/>
      <c r="M66" s="86"/>
      <c r="N66" s="161"/>
      <c r="O66" s="71"/>
      <c r="P66" s="71"/>
      <c r="Q66" s="71"/>
      <c r="R66" s="71"/>
      <c r="S66" s="71"/>
      <c r="T66" s="71"/>
      <c r="U66" s="71"/>
      <c r="V66" s="71"/>
      <c r="W66" s="160"/>
      <c r="X66" s="161"/>
      <c r="Y66" s="160"/>
      <c r="Z66" s="161"/>
      <c r="AA66" s="160"/>
      <c r="AB66" s="161"/>
    </row>
    <row r="67" spans="1:28" s="498" customFormat="1" ht="15.75">
      <c r="A67" s="559"/>
      <c r="B67" s="450" t="s">
        <v>12</v>
      </c>
      <c r="C67" s="170">
        <v>197077</v>
      </c>
      <c r="D67" s="531">
        <v>301491.67</v>
      </c>
      <c r="E67" s="47">
        <v>143621</v>
      </c>
      <c r="F67" s="392">
        <v>229712.74</v>
      </c>
      <c r="G67" s="47">
        <v>170454</v>
      </c>
      <c r="H67" s="392">
        <v>271030.43</v>
      </c>
      <c r="I67" s="47">
        <v>187626</v>
      </c>
      <c r="J67" s="392">
        <v>275818.46000000002</v>
      </c>
      <c r="K67" s="47">
        <v>205129</v>
      </c>
      <c r="L67" s="392">
        <v>240482.89</v>
      </c>
      <c r="M67" s="47">
        <v>150254</v>
      </c>
      <c r="N67" s="392">
        <v>194330.42</v>
      </c>
      <c r="O67" s="61">
        <v>126640</v>
      </c>
      <c r="P67" s="357">
        <v>240105.33</v>
      </c>
      <c r="Q67" s="61">
        <v>441090</v>
      </c>
      <c r="R67" s="357">
        <v>819155.17</v>
      </c>
      <c r="S67" s="61">
        <v>250846</v>
      </c>
      <c r="T67" s="357">
        <v>427827.24</v>
      </c>
      <c r="U67" s="61">
        <v>268383</v>
      </c>
      <c r="V67" s="357">
        <v>431181.38</v>
      </c>
      <c r="W67" s="165">
        <v>276302</v>
      </c>
      <c r="X67" s="392">
        <v>439077.93</v>
      </c>
      <c r="Y67" s="165"/>
      <c r="Z67" s="392"/>
      <c r="AA67" s="165">
        <f t="shared" si="0"/>
        <v>2417422</v>
      </c>
      <c r="AB67" s="392">
        <f t="shared" si="1"/>
        <v>1.6009673362780681</v>
      </c>
    </row>
    <row r="68" spans="1:28" ht="16.5" thickBot="1">
      <c r="A68" s="559"/>
      <c r="B68" s="480" t="s">
        <v>13</v>
      </c>
      <c r="C68" s="524">
        <v>0.27306999999999998</v>
      </c>
      <c r="D68" s="518">
        <v>229364.87</v>
      </c>
      <c r="E68" s="92">
        <v>0.27445000000000003</v>
      </c>
      <c r="F68" s="464">
        <v>223091.47</v>
      </c>
      <c r="G68" s="92">
        <v>0.28355000000000002</v>
      </c>
      <c r="H68" s="506">
        <v>241089.78</v>
      </c>
      <c r="I68" s="92">
        <v>0.30570000000000003</v>
      </c>
      <c r="J68" s="506">
        <v>279844.94</v>
      </c>
      <c r="K68" s="92">
        <v>0.14418</v>
      </c>
      <c r="L68" s="506">
        <v>122762.78</v>
      </c>
      <c r="M68" s="92">
        <v>0.16644999999999999</v>
      </c>
      <c r="N68" s="506">
        <v>138003.46</v>
      </c>
      <c r="O68" s="470">
        <v>9.6780000000000005E-2</v>
      </c>
      <c r="P68" s="69">
        <v>76110.350000000006</v>
      </c>
      <c r="Q68" s="470">
        <v>0.26427</v>
      </c>
      <c r="R68" s="69">
        <v>213125.04</v>
      </c>
      <c r="S68" s="470">
        <v>0.44085000000000002</v>
      </c>
      <c r="T68" s="69">
        <v>372195.57</v>
      </c>
      <c r="U68" s="470">
        <v>0.36543999999999999</v>
      </c>
      <c r="V68" s="69">
        <v>320787.18</v>
      </c>
      <c r="W68" s="321">
        <v>0.27590999999999999</v>
      </c>
      <c r="X68" s="464">
        <v>239183.44</v>
      </c>
      <c r="Y68" s="321"/>
      <c r="Z68" s="464"/>
      <c r="AA68" s="321">
        <f t="shared" si="0"/>
        <v>2.8906500000000004</v>
      </c>
      <c r="AB68" s="464">
        <f t="shared" si="1"/>
        <v>849483.2926850362</v>
      </c>
    </row>
    <row r="69" spans="1:28" ht="15.75">
      <c r="A69" s="558">
        <v>22</v>
      </c>
      <c r="B69" s="458" t="s">
        <v>59</v>
      </c>
      <c r="C69" s="160"/>
      <c r="D69" s="86"/>
      <c r="E69" s="86"/>
      <c r="F69" s="161"/>
      <c r="G69" s="86"/>
      <c r="H69" s="161"/>
      <c r="I69" s="86"/>
      <c r="J69" s="161"/>
      <c r="K69" s="86"/>
      <c r="L69" s="161"/>
      <c r="M69" s="86"/>
      <c r="N69" s="161"/>
      <c r="O69" s="86"/>
      <c r="P69" s="161"/>
      <c r="Q69" s="86"/>
      <c r="R69" s="86"/>
      <c r="S69" s="86"/>
      <c r="T69" s="86"/>
      <c r="U69" s="86"/>
      <c r="V69" s="86"/>
      <c r="W69" s="160"/>
      <c r="X69" s="161"/>
      <c r="Y69" s="160"/>
      <c r="Z69" s="161"/>
      <c r="AA69" s="160"/>
      <c r="AB69" s="161"/>
    </row>
    <row r="70" spans="1:28" ht="15.75">
      <c r="A70" s="559"/>
      <c r="B70" s="450" t="s">
        <v>12</v>
      </c>
      <c r="C70" s="395">
        <v>14576</v>
      </c>
      <c r="D70" s="515">
        <v>25757.3</v>
      </c>
      <c r="E70" s="67">
        <v>13249</v>
      </c>
      <c r="F70" s="181">
        <v>23829.55</v>
      </c>
      <c r="G70" s="47">
        <v>22739</v>
      </c>
      <c r="H70" s="392">
        <v>39002.35</v>
      </c>
      <c r="I70" s="47">
        <v>847605</v>
      </c>
      <c r="J70" s="392">
        <v>1423393.86</v>
      </c>
      <c r="K70" s="47">
        <v>623510</v>
      </c>
      <c r="L70" s="392">
        <v>891524.73</v>
      </c>
      <c r="M70" s="47">
        <v>335218</v>
      </c>
      <c r="N70" s="392">
        <v>533105.69999999995</v>
      </c>
      <c r="O70" s="47">
        <v>39401</v>
      </c>
      <c r="P70" s="392">
        <v>61766.77</v>
      </c>
      <c r="Q70" s="391">
        <v>6046</v>
      </c>
      <c r="R70" s="67">
        <v>9152.5300000000007</v>
      </c>
      <c r="S70" s="391"/>
      <c r="T70" s="67"/>
      <c r="U70" s="391">
        <v>306768</v>
      </c>
      <c r="V70" s="67">
        <v>544650.72</v>
      </c>
      <c r="W70" s="165">
        <v>230986</v>
      </c>
      <c r="X70" s="392">
        <v>390001.47</v>
      </c>
      <c r="Y70" s="165"/>
      <c r="Z70" s="392"/>
      <c r="AA70" s="165">
        <f t="shared" si="0"/>
        <v>2440098</v>
      </c>
      <c r="AB70" s="392">
        <f t="shared" si="1"/>
        <v>1.615584693729514</v>
      </c>
    </row>
    <row r="71" spans="1:28" ht="16.5" thickBot="1">
      <c r="A71" s="560"/>
      <c r="B71" s="480" t="s">
        <v>13</v>
      </c>
      <c r="C71" s="524">
        <v>0.14179</v>
      </c>
      <c r="D71" s="510">
        <v>119096.37</v>
      </c>
      <c r="E71" s="69">
        <v>0.154</v>
      </c>
      <c r="F71" s="183">
        <v>125181.59</v>
      </c>
      <c r="G71" s="92">
        <v>0.21970000000000001</v>
      </c>
      <c r="H71" s="506">
        <v>186801.01</v>
      </c>
      <c r="I71" s="92">
        <v>4.0953999999999997</v>
      </c>
      <c r="J71" s="506">
        <v>3749025.03</v>
      </c>
      <c r="K71" s="92">
        <v>3.5065200000000001</v>
      </c>
      <c r="L71" s="506">
        <v>2985644.06</v>
      </c>
      <c r="M71" s="92">
        <v>1.4504999999999999</v>
      </c>
      <c r="N71" s="506">
        <v>1202607.48</v>
      </c>
      <c r="O71" s="92"/>
      <c r="P71" s="506"/>
      <c r="Q71" s="470"/>
      <c r="R71" s="69"/>
      <c r="S71" s="470"/>
      <c r="T71" s="69"/>
      <c r="U71" s="470">
        <v>2.36002</v>
      </c>
      <c r="V71" s="69">
        <v>2071651.07</v>
      </c>
      <c r="W71" s="321"/>
      <c r="X71" s="464"/>
      <c r="Y71" s="321"/>
      <c r="Z71" s="464"/>
      <c r="AA71" s="321">
        <f t="shared" ref="AA71:AA86" si="6">C71+E71+G71+I71+K71+M71+O71+Q71+S71+U71+W71+Y71</f>
        <v>11.92793</v>
      </c>
      <c r="AB71" s="464">
        <f t="shared" ref="AB71:AB86" si="7">(D71+F71+H71+J71+L71+N71+P71+R71+T71+V71+X71+Z71)/AA71</f>
        <v>875257.1996985228</v>
      </c>
    </row>
    <row r="72" spans="1:28" ht="15.75">
      <c r="A72" s="559">
        <v>23</v>
      </c>
      <c r="B72" s="458" t="s">
        <v>29</v>
      </c>
      <c r="C72" s="160"/>
      <c r="D72" s="86"/>
      <c r="E72" s="86"/>
      <c r="F72" s="161"/>
      <c r="G72" s="86"/>
      <c r="H72" s="161"/>
      <c r="I72" s="86"/>
      <c r="J72" s="161"/>
      <c r="K72" s="86"/>
      <c r="L72" s="161"/>
      <c r="M72" s="86"/>
      <c r="N72" s="161"/>
      <c r="O72" s="86"/>
      <c r="P72" s="161"/>
      <c r="Q72" s="86"/>
      <c r="R72" s="86"/>
      <c r="S72" s="86"/>
      <c r="T72" s="86"/>
      <c r="U72" s="86"/>
      <c r="V72" s="86"/>
      <c r="W72" s="160"/>
      <c r="X72" s="161"/>
      <c r="Y72" s="160"/>
      <c r="Z72" s="161"/>
      <c r="AA72" s="160"/>
      <c r="AB72" s="161"/>
    </row>
    <row r="73" spans="1:28" ht="15.75">
      <c r="A73" s="559"/>
      <c r="B73" s="450" t="s">
        <v>12</v>
      </c>
      <c r="C73" s="395">
        <v>3630658</v>
      </c>
      <c r="D73" s="517">
        <v>5698027.2800000003</v>
      </c>
      <c r="E73" s="67">
        <v>3418766</v>
      </c>
      <c r="F73" s="181">
        <v>5617169.29</v>
      </c>
      <c r="G73" s="47">
        <v>1883408</v>
      </c>
      <c r="H73" s="392">
        <v>3072403.47</v>
      </c>
      <c r="I73" s="47">
        <v>1145500</v>
      </c>
      <c r="J73" s="392">
        <v>1691548.4</v>
      </c>
      <c r="K73" s="47">
        <v>1519400</v>
      </c>
      <c r="L73" s="392">
        <v>1793545.34</v>
      </c>
      <c r="M73" s="47">
        <v>1692184</v>
      </c>
      <c r="N73" s="392">
        <v>2424730.4500000002</v>
      </c>
      <c r="O73" s="47">
        <v>1635051</v>
      </c>
      <c r="P73" s="392">
        <v>2810243.91</v>
      </c>
      <c r="Q73" s="391">
        <v>1531664</v>
      </c>
      <c r="R73" s="67">
        <v>2780000.79</v>
      </c>
      <c r="S73" s="391">
        <v>1488697</v>
      </c>
      <c r="T73" s="67">
        <v>2449531.8199999998</v>
      </c>
      <c r="U73" s="391">
        <v>1684473</v>
      </c>
      <c r="V73" s="67">
        <v>2639367.0499999998</v>
      </c>
      <c r="W73" s="165">
        <v>1314723</v>
      </c>
      <c r="X73" s="392">
        <v>2019453.97</v>
      </c>
      <c r="Y73" s="165"/>
      <c r="Z73" s="392"/>
      <c r="AA73" s="165">
        <f t="shared" si="6"/>
        <v>20944524</v>
      </c>
      <c r="AB73" s="392">
        <f t="shared" si="7"/>
        <v>1.575400890944096</v>
      </c>
    </row>
    <row r="74" spans="1:28" ht="16.5" thickBot="1">
      <c r="A74" s="559"/>
      <c r="B74" s="480" t="s">
        <v>13</v>
      </c>
      <c r="C74" s="525">
        <v>4.77583</v>
      </c>
      <c r="D74" s="532">
        <v>4011453.63</v>
      </c>
      <c r="E74" s="69">
        <v>5.1286100000000001</v>
      </c>
      <c r="F74" s="183">
        <v>4168880.13</v>
      </c>
      <c r="G74" s="92">
        <v>1.7709900000000001</v>
      </c>
      <c r="H74" s="506">
        <v>1505792.96</v>
      </c>
      <c r="I74" s="92">
        <v>1.2697700000000001</v>
      </c>
      <c r="J74" s="506">
        <v>1162377.18</v>
      </c>
      <c r="K74" s="92">
        <v>2.02589</v>
      </c>
      <c r="L74" s="506">
        <v>1724954.21</v>
      </c>
      <c r="M74" s="92">
        <v>2.0807199999999999</v>
      </c>
      <c r="N74" s="506">
        <v>1725121.98</v>
      </c>
      <c r="O74" s="92">
        <v>2.1303399999999999</v>
      </c>
      <c r="P74" s="506">
        <v>1675355.64</v>
      </c>
      <c r="Q74" s="490">
        <v>2.04494</v>
      </c>
      <c r="R74" s="354">
        <v>1649176.69</v>
      </c>
      <c r="S74" s="490">
        <v>1.60991</v>
      </c>
      <c r="T74" s="354">
        <v>1359195.56</v>
      </c>
      <c r="U74" s="490">
        <v>1.91011</v>
      </c>
      <c r="V74" s="354">
        <v>1676715.21</v>
      </c>
      <c r="W74" s="321">
        <v>0.93911999999999995</v>
      </c>
      <c r="X74" s="464">
        <v>814113.14</v>
      </c>
      <c r="Y74" s="321"/>
      <c r="Z74" s="464"/>
      <c r="AA74" s="321">
        <f t="shared" si="6"/>
        <v>25.686229999999998</v>
      </c>
      <c r="AB74" s="464">
        <f t="shared" si="7"/>
        <v>835978.51183299394</v>
      </c>
    </row>
    <row r="75" spans="1:28" ht="15.75">
      <c r="A75" s="558">
        <v>24</v>
      </c>
      <c r="B75" s="459" t="s">
        <v>30</v>
      </c>
      <c r="C75" s="160"/>
      <c r="D75" s="114"/>
      <c r="E75" s="86"/>
      <c r="F75" s="161"/>
      <c r="G75" s="86"/>
      <c r="H75" s="161"/>
      <c r="I75" s="86"/>
      <c r="J75" s="161"/>
      <c r="K75" s="86"/>
      <c r="L75" s="161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160"/>
      <c r="X75" s="161"/>
      <c r="Y75" s="160"/>
      <c r="Z75" s="161"/>
      <c r="AA75" s="160"/>
      <c r="AB75" s="161"/>
    </row>
    <row r="76" spans="1:28" ht="15.75">
      <c r="A76" s="559"/>
      <c r="B76" s="450" t="s">
        <v>12</v>
      </c>
      <c r="C76" s="395">
        <v>198106</v>
      </c>
      <c r="D76" s="517">
        <v>290187.65000000002</v>
      </c>
      <c r="E76" s="67">
        <v>162799</v>
      </c>
      <c r="F76" s="181">
        <v>268387.18</v>
      </c>
      <c r="G76" s="47">
        <v>169476</v>
      </c>
      <c r="H76" s="392">
        <v>295410.23</v>
      </c>
      <c r="I76" s="47">
        <v>999340</v>
      </c>
      <c r="J76" s="392">
        <v>1553334.12</v>
      </c>
      <c r="K76" s="47">
        <v>1666738</v>
      </c>
      <c r="L76" s="392">
        <v>2041020.69</v>
      </c>
      <c r="M76" s="391">
        <v>1679682</v>
      </c>
      <c r="N76" s="67">
        <v>2046810.09</v>
      </c>
      <c r="O76" s="391">
        <v>246518</v>
      </c>
      <c r="P76" s="67">
        <v>410701.45</v>
      </c>
      <c r="Q76" s="391">
        <v>235373</v>
      </c>
      <c r="R76" s="67">
        <v>442823.7</v>
      </c>
      <c r="S76" s="391">
        <v>590720</v>
      </c>
      <c r="T76" s="67">
        <v>897150.09</v>
      </c>
      <c r="U76" s="391">
        <v>757332</v>
      </c>
      <c r="V76" s="67">
        <v>1266395.42</v>
      </c>
      <c r="W76" s="165">
        <v>92627</v>
      </c>
      <c r="X76" s="392">
        <v>147351.03</v>
      </c>
      <c r="Y76" s="165"/>
      <c r="Z76" s="392"/>
      <c r="AA76" s="165">
        <f t="shared" si="6"/>
        <v>6798711</v>
      </c>
      <c r="AB76" s="392">
        <f t="shared" si="7"/>
        <v>1.4207945667936173</v>
      </c>
    </row>
    <row r="77" spans="1:28" ht="16.5" thickBot="1">
      <c r="A77" s="560"/>
      <c r="B77" s="480" t="s">
        <v>13</v>
      </c>
      <c r="C77" s="525">
        <v>0.20200000000000001</v>
      </c>
      <c r="D77" s="532">
        <v>169669.7</v>
      </c>
      <c r="E77" s="69">
        <v>0.17799999999999999</v>
      </c>
      <c r="F77" s="183">
        <v>144690.41</v>
      </c>
      <c r="G77" s="92">
        <v>0.56299999999999994</v>
      </c>
      <c r="H77" s="506">
        <v>478693.52</v>
      </c>
      <c r="I77" s="92">
        <v>4.1369999999999996</v>
      </c>
      <c r="J77" s="506">
        <v>3787106.65</v>
      </c>
      <c r="K77" s="92">
        <v>3.6429999999999998</v>
      </c>
      <c r="L77" s="506">
        <v>3101850.64</v>
      </c>
      <c r="M77" s="491">
        <v>1.6439999999999999</v>
      </c>
      <c r="N77" s="489">
        <v>1363038.05</v>
      </c>
      <c r="O77" s="491">
        <v>2.5000000000000001E-2</v>
      </c>
      <c r="P77" s="489">
        <v>19660.66</v>
      </c>
      <c r="Q77" s="491"/>
      <c r="R77" s="489"/>
      <c r="S77" s="491"/>
      <c r="T77" s="489"/>
      <c r="U77" s="491">
        <v>3.8410000000000002</v>
      </c>
      <c r="V77" s="489">
        <v>3371671.32</v>
      </c>
      <c r="W77" s="321">
        <v>0.127</v>
      </c>
      <c r="X77" s="464">
        <v>110094.95</v>
      </c>
      <c r="Y77" s="321"/>
      <c r="Z77" s="464"/>
      <c r="AA77" s="321">
        <f t="shared" si="6"/>
        <v>14.360000000000001</v>
      </c>
      <c r="AB77" s="464">
        <f t="shared" si="7"/>
        <v>873710.0208913649</v>
      </c>
    </row>
    <row r="78" spans="1:28" ht="15.75">
      <c r="A78" s="559">
        <v>25</v>
      </c>
      <c r="B78" s="459" t="s">
        <v>42</v>
      </c>
      <c r="C78" s="160"/>
      <c r="D78" s="114"/>
      <c r="E78" s="86"/>
      <c r="F78" s="161"/>
      <c r="G78" s="86"/>
      <c r="H78" s="161"/>
      <c r="I78" s="86"/>
      <c r="J78" s="161"/>
      <c r="K78" s="86"/>
      <c r="L78" s="161"/>
      <c r="M78" s="160"/>
      <c r="N78" s="161"/>
      <c r="O78" s="160"/>
      <c r="P78" s="161"/>
      <c r="Q78" s="86"/>
      <c r="R78" s="86"/>
      <c r="S78" s="86"/>
      <c r="T78" s="86"/>
      <c r="U78" s="86"/>
      <c r="V78" s="86"/>
      <c r="W78" s="160"/>
      <c r="X78" s="161"/>
      <c r="Y78" s="160"/>
      <c r="Z78" s="161"/>
      <c r="AA78" s="160"/>
      <c r="AB78" s="161"/>
    </row>
    <row r="79" spans="1:28" ht="15.75">
      <c r="A79" s="559"/>
      <c r="B79" s="450" t="s">
        <v>12</v>
      </c>
      <c r="C79" s="526">
        <v>309752</v>
      </c>
      <c r="D79" s="533">
        <v>501854</v>
      </c>
      <c r="E79" s="67">
        <v>482038</v>
      </c>
      <c r="F79" s="181">
        <v>777546.58</v>
      </c>
      <c r="G79" s="47">
        <v>32478</v>
      </c>
      <c r="H79" s="392">
        <v>59734.19</v>
      </c>
      <c r="I79" s="47">
        <v>1189095</v>
      </c>
      <c r="J79" s="392">
        <v>1807460.07</v>
      </c>
      <c r="K79" s="47">
        <v>1435268</v>
      </c>
      <c r="L79" s="392">
        <v>1721403.03</v>
      </c>
      <c r="M79" s="526">
        <v>828141</v>
      </c>
      <c r="N79" s="198">
        <v>1101518.6299999999</v>
      </c>
      <c r="O79" s="526">
        <v>49037</v>
      </c>
      <c r="P79" s="198">
        <v>80076.929999999993</v>
      </c>
      <c r="Q79" s="472">
        <v>58252</v>
      </c>
      <c r="R79" s="81">
        <v>107285.62</v>
      </c>
      <c r="S79" s="472">
        <v>110581</v>
      </c>
      <c r="T79" s="81">
        <v>177741.26</v>
      </c>
      <c r="U79" s="472">
        <v>120631</v>
      </c>
      <c r="V79" s="81">
        <v>171817.15</v>
      </c>
      <c r="W79" s="165"/>
      <c r="X79" s="392"/>
      <c r="Y79" s="165"/>
      <c r="Z79" s="392"/>
      <c r="AA79" s="165">
        <f t="shared" si="6"/>
        <v>4615273</v>
      </c>
      <c r="AB79" s="392">
        <f t="shared" si="7"/>
        <v>1.4097622090827564</v>
      </c>
    </row>
    <row r="80" spans="1:28" ht="16.5" thickBot="1">
      <c r="A80" s="559"/>
      <c r="B80" s="484" t="s">
        <v>13</v>
      </c>
      <c r="C80" s="527">
        <v>1.169</v>
      </c>
      <c r="D80" s="538">
        <v>981900.38</v>
      </c>
      <c r="E80" s="69">
        <v>0.77</v>
      </c>
      <c r="F80" s="183">
        <v>625907.93999999994</v>
      </c>
      <c r="G80" s="92">
        <v>0.308</v>
      </c>
      <c r="H80" s="506">
        <v>261878.52</v>
      </c>
      <c r="I80" s="92">
        <v>2.9649999999999999</v>
      </c>
      <c r="J80" s="506">
        <v>2714230.41</v>
      </c>
      <c r="K80" s="92">
        <v>2.73</v>
      </c>
      <c r="L80" s="506">
        <v>2324472.2000000002</v>
      </c>
      <c r="M80" s="541">
        <v>1.2270000000000001</v>
      </c>
      <c r="N80" s="542">
        <v>1017303.95</v>
      </c>
      <c r="O80" s="541">
        <v>3.7999999999999999E-2</v>
      </c>
      <c r="P80" s="542">
        <v>29884.2</v>
      </c>
      <c r="Q80" s="492">
        <v>0.11</v>
      </c>
      <c r="R80" s="493">
        <v>88711.37</v>
      </c>
      <c r="S80" s="492">
        <v>0.442</v>
      </c>
      <c r="T80" s="493">
        <v>373166.47</v>
      </c>
      <c r="U80" s="492">
        <v>0.56799999999999995</v>
      </c>
      <c r="V80" s="493">
        <v>498596.54</v>
      </c>
      <c r="W80" s="321"/>
      <c r="X80" s="464"/>
      <c r="Y80" s="321"/>
      <c r="Z80" s="464"/>
      <c r="AA80" s="321">
        <f t="shared" si="6"/>
        <v>10.327</v>
      </c>
      <c r="AB80" s="464">
        <f t="shared" si="7"/>
        <v>863372.90403795883</v>
      </c>
    </row>
    <row r="81" spans="1:28" ht="15.75">
      <c r="A81" s="558">
        <v>26</v>
      </c>
      <c r="B81" s="454" t="s">
        <v>43</v>
      </c>
      <c r="C81" s="160"/>
      <c r="D81" s="114"/>
      <c r="E81" s="86"/>
      <c r="F81" s="161"/>
      <c r="G81" s="86"/>
      <c r="H81" s="161"/>
      <c r="I81" s="86"/>
      <c r="J81" s="161"/>
      <c r="K81" s="86"/>
      <c r="L81" s="161"/>
      <c r="M81" s="86"/>
      <c r="N81" s="161"/>
      <c r="O81" s="86"/>
      <c r="P81" s="161"/>
      <c r="Q81" s="150"/>
      <c r="R81" s="86"/>
      <c r="S81" s="150"/>
      <c r="T81" s="86"/>
      <c r="U81" s="150"/>
      <c r="V81" s="86"/>
      <c r="W81" s="160"/>
      <c r="X81" s="161"/>
      <c r="Y81" s="160"/>
      <c r="Z81" s="161"/>
      <c r="AA81" s="160"/>
      <c r="AB81" s="161"/>
    </row>
    <row r="82" spans="1:28" ht="15.75">
      <c r="A82" s="559"/>
      <c r="B82" s="450" t="s">
        <v>12</v>
      </c>
      <c r="C82" s="526">
        <v>1488859</v>
      </c>
      <c r="D82" s="533">
        <v>2437872.62</v>
      </c>
      <c r="E82" s="472">
        <v>478572</v>
      </c>
      <c r="F82" s="535">
        <v>765341.91</v>
      </c>
      <c r="G82" s="47">
        <v>73794</v>
      </c>
      <c r="H82" s="392">
        <v>133989.24</v>
      </c>
      <c r="I82" s="47">
        <v>1940203</v>
      </c>
      <c r="J82" s="392">
        <v>2976252</v>
      </c>
      <c r="K82" s="47">
        <v>1651643</v>
      </c>
      <c r="L82" s="392">
        <v>2057748.98</v>
      </c>
      <c r="M82" s="47">
        <v>1034893</v>
      </c>
      <c r="N82" s="392">
        <v>1422988.22</v>
      </c>
      <c r="O82" s="47">
        <v>183697</v>
      </c>
      <c r="P82" s="392">
        <v>268283.96000000002</v>
      </c>
      <c r="Q82" s="473">
        <v>285887</v>
      </c>
      <c r="R82" s="81">
        <v>541012.56000000006</v>
      </c>
      <c r="S82" s="473">
        <v>540177</v>
      </c>
      <c r="T82" s="81">
        <v>831867.18</v>
      </c>
      <c r="U82" s="473">
        <v>453373</v>
      </c>
      <c r="V82" s="81">
        <v>747262.98</v>
      </c>
      <c r="W82" s="165">
        <v>188689</v>
      </c>
      <c r="X82" s="392">
        <v>293077.42</v>
      </c>
      <c r="Y82" s="165"/>
      <c r="Z82" s="392"/>
      <c r="AA82" s="165">
        <f t="shared" si="6"/>
        <v>8319787</v>
      </c>
      <c r="AB82" s="392">
        <f t="shared" si="7"/>
        <v>1.4995212100982875</v>
      </c>
    </row>
    <row r="83" spans="1:28" ht="16.5" thickBot="1">
      <c r="A83" s="560"/>
      <c r="B83" s="484" t="s">
        <v>13</v>
      </c>
      <c r="C83" s="528">
        <v>1.903</v>
      </c>
      <c r="D83" s="534">
        <v>1598422.95</v>
      </c>
      <c r="E83" s="536">
        <v>1.111</v>
      </c>
      <c r="F83" s="537">
        <v>903095.74</v>
      </c>
      <c r="G83" s="92">
        <v>0.33600000000000002</v>
      </c>
      <c r="H83" s="506">
        <v>285685.65000000002</v>
      </c>
      <c r="I83" s="92">
        <v>6.3840000000000003</v>
      </c>
      <c r="J83" s="506">
        <v>5844063.0499999998</v>
      </c>
      <c r="K83" s="92">
        <v>6.22</v>
      </c>
      <c r="L83" s="506">
        <v>5296050.22</v>
      </c>
      <c r="M83" s="358">
        <v>2.7010000000000001</v>
      </c>
      <c r="N83" s="506">
        <v>2239395.2400000002</v>
      </c>
      <c r="O83" s="358">
        <v>5.8999999999999997E-2</v>
      </c>
      <c r="P83" s="506">
        <v>46399.16</v>
      </c>
      <c r="Q83" s="494">
        <v>0.03</v>
      </c>
      <c r="R83" s="493">
        <v>24194.01</v>
      </c>
      <c r="S83" s="494">
        <v>1.73</v>
      </c>
      <c r="T83" s="493">
        <v>1460583.71</v>
      </c>
      <c r="U83" s="494">
        <v>5.5629999999999997</v>
      </c>
      <c r="V83" s="493">
        <v>4883261.53</v>
      </c>
      <c r="W83" s="321">
        <v>0.33</v>
      </c>
      <c r="X83" s="464">
        <v>286073.49</v>
      </c>
      <c r="Y83" s="321"/>
      <c r="Z83" s="464"/>
      <c r="AA83" s="321">
        <f t="shared" si="6"/>
        <v>26.367000000000001</v>
      </c>
      <c r="AB83" s="464">
        <f t="shared" si="7"/>
        <v>867266.83923085674</v>
      </c>
    </row>
    <row r="84" spans="1:28" ht="15.75">
      <c r="A84" s="563">
        <v>27</v>
      </c>
      <c r="B84" s="440" t="s">
        <v>55</v>
      </c>
      <c r="C84" s="442"/>
      <c r="D84" s="516"/>
      <c r="E84" s="86"/>
      <c r="F84" s="161"/>
      <c r="G84" s="86"/>
      <c r="H84" s="161"/>
      <c r="I84" s="86"/>
      <c r="J84" s="161"/>
      <c r="K84" s="150"/>
      <c r="L84" s="86"/>
      <c r="M84" s="150"/>
      <c r="N84" s="114"/>
      <c r="O84" s="160"/>
      <c r="P84" s="161"/>
      <c r="Q84" s="150"/>
      <c r="R84" s="86"/>
      <c r="S84" s="150"/>
      <c r="T84" s="86"/>
      <c r="U84" s="150"/>
      <c r="V84" s="86"/>
      <c r="W84" s="160"/>
      <c r="X84" s="161"/>
      <c r="Y84" s="160"/>
      <c r="Z84" s="161"/>
      <c r="AA84" s="160"/>
      <c r="AB84" s="161"/>
    </row>
    <row r="85" spans="1:28" ht="15.75">
      <c r="A85" s="563"/>
      <c r="B85" s="441" t="s">
        <v>12</v>
      </c>
      <c r="C85" s="180"/>
      <c r="D85" s="517"/>
      <c r="E85" s="472"/>
      <c r="F85" s="535"/>
      <c r="G85" s="47">
        <v>56648</v>
      </c>
      <c r="H85" s="392">
        <v>103054.61</v>
      </c>
      <c r="I85" s="47">
        <v>453</v>
      </c>
      <c r="J85" s="392">
        <v>843.3</v>
      </c>
      <c r="K85" s="463"/>
      <c r="L85" s="81"/>
      <c r="M85" s="463"/>
      <c r="N85" s="137"/>
      <c r="O85" s="197"/>
      <c r="P85" s="198"/>
      <c r="Q85" s="463"/>
      <c r="R85" s="81"/>
      <c r="S85" s="463"/>
      <c r="T85" s="81"/>
      <c r="U85" s="463"/>
      <c r="V85" s="81"/>
      <c r="W85" s="165"/>
      <c r="X85" s="392"/>
      <c r="Y85" s="165"/>
      <c r="Z85" s="392"/>
      <c r="AA85" s="165">
        <f t="shared" si="6"/>
        <v>57101</v>
      </c>
      <c r="AB85" s="392">
        <f t="shared" si="7"/>
        <v>1.8195462426227211</v>
      </c>
    </row>
    <row r="86" spans="1:28" ht="16.5" thickBot="1">
      <c r="A86" s="564"/>
      <c r="B86" s="495" t="s">
        <v>13</v>
      </c>
      <c r="C86" s="182"/>
      <c r="D86" s="518"/>
      <c r="E86" s="536"/>
      <c r="F86" s="537"/>
      <c r="G86" s="92">
        <v>0.25366</v>
      </c>
      <c r="H86" s="506">
        <v>215675.66</v>
      </c>
      <c r="I86" s="92">
        <v>1.567E-2</v>
      </c>
      <c r="J86" s="506">
        <v>14344.68</v>
      </c>
      <c r="K86" s="496"/>
      <c r="L86" s="493"/>
      <c r="M86" s="496"/>
      <c r="N86" s="543"/>
      <c r="O86" s="544"/>
      <c r="P86" s="542"/>
      <c r="Q86" s="496"/>
      <c r="R86" s="493"/>
      <c r="S86" s="496"/>
      <c r="T86" s="493"/>
      <c r="U86" s="496"/>
      <c r="V86" s="493"/>
      <c r="W86" s="321"/>
      <c r="X86" s="464"/>
      <c r="Y86" s="321"/>
      <c r="Z86" s="464"/>
      <c r="AA86" s="321">
        <f t="shared" si="6"/>
        <v>0.26933000000000001</v>
      </c>
      <c r="AB86" s="464">
        <f t="shared" si="7"/>
        <v>854046.4857238332</v>
      </c>
    </row>
    <row r="87" spans="1:28" ht="15.75">
      <c r="A87" s="563">
        <v>28</v>
      </c>
      <c r="B87" s="440" t="s">
        <v>76</v>
      </c>
      <c r="C87" s="442"/>
      <c r="D87" s="516"/>
      <c r="E87" s="86"/>
      <c r="F87" s="161"/>
      <c r="G87" s="86"/>
      <c r="H87" s="161"/>
      <c r="I87" s="86"/>
      <c r="J87" s="161"/>
      <c r="K87" s="150"/>
      <c r="L87" s="86"/>
      <c r="M87" s="150"/>
      <c r="N87" s="114"/>
      <c r="O87" s="160"/>
      <c r="P87" s="161"/>
      <c r="Q87" s="150"/>
      <c r="R87" s="86"/>
      <c r="S87" s="150"/>
      <c r="T87" s="86"/>
      <c r="U87" s="150"/>
      <c r="V87" s="86"/>
      <c r="W87" s="160"/>
      <c r="X87" s="161"/>
      <c r="Y87" s="160"/>
      <c r="Z87" s="161"/>
      <c r="AA87" s="160"/>
      <c r="AB87" s="161"/>
    </row>
    <row r="88" spans="1:28" ht="15.75">
      <c r="A88" s="563"/>
      <c r="B88" s="441" t="s">
        <v>12</v>
      </c>
      <c r="C88" s="395">
        <v>203961</v>
      </c>
      <c r="D88" s="517">
        <v>344726.72</v>
      </c>
      <c r="E88" s="472">
        <v>155659</v>
      </c>
      <c r="F88" s="535">
        <v>270879.34999999998</v>
      </c>
      <c r="G88" s="47">
        <v>163584</v>
      </c>
      <c r="H88" s="392">
        <v>271675.40000000002</v>
      </c>
      <c r="I88" s="47"/>
      <c r="J88" s="392"/>
      <c r="K88" s="463"/>
      <c r="L88" s="81"/>
      <c r="M88" s="463"/>
      <c r="N88" s="137"/>
      <c r="O88" s="197"/>
      <c r="P88" s="198"/>
      <c r="Q88" s="463"/>
      <c r="R88" s="81"/>
      <c r="S88" s="473"/>
      <c r="T88" s="81"/>
      <c r="U88" s="473"/>
      <c r="V88" s="81"/>
      <c r="W88" s="165"/>
      <c r="X88" s="392"/>
      <c r="Y88" s="165"/>
      <c r="Z88" s="392"/>
      <c r="AA88" s="165">
        <f t="shared" ref="AA88:AA89" si="8">C88+E88+G88+I88+K88+M88+O88+Q88+S88+U88+W88+Y88</f>
        <v>523204</v>
      </c>
      <c r="AB88" s="392">
        <f t="shared" ref="AB88:AB89" si="9">(D88+F88+H88+J88+L88+N88+P88+R88+T88+V88+X88+Z88)/AA88</f>
        <v>1.6958614039648015</v>
      </c>
    </row>
    <row r="89" spans="1:28" ht="16.5" thickBot="1">
      <c r="A89" s="564"/>
      <c r="B89" s="495" t="s">
        <v>13</v>
      </c>
      <c r="C89" s="524">
        <v>0.21099999999999999</v>
      </c>
      <c r="D89" s="518">
        <v>168367.78</v>
      </c>
      <c r="E89" s="536">
        <v>0.121</v>
      </c>
      <c r="F89" s="537">
        <v>93439.11</v>
      </c>
      <c r="G89" s="92">
        <v>5.2999999999999999E-2</v>
      </c>
      <c r="H89" s="506">
        <v>42810.34</v>
      </c>
      <c r="I89" s="92"/>
      <c r="J89" s="506"/>
      <c r="K89" s="496"/>
      <c r="L89" s="493"/>
      <c r="M89" s="496"/>
      <c r="N89" s="543"/>
      <c r="O89" s="544"/>
      <c r="P89" s="542"/>
      <c r="Q89" s="496"/>
      <c r="R89" s="493"/>
      <c r="S89" s="494"/>
      <c r="T89" s="493"/>
      <c r="U89" s="494"/>
      <c r="V89" s="493"/>
      <c r="W89" s="321"/>
      <c r="X89" s="464"/>
      <c r="Y89" s="321"/>
      <c r="Z89" s="464"/>
      <c r="AA89" s="321">
        <f t="shared" si="8"/>
        <v>0.38499999999999995</v>
      </c>
      <c r="AB89" s="464">
        <f t="shared" si="9"/>
        <v>791213.58441558445</v>
      </c>
    </row>
    <row r="90" spans="1:28" ht="15.75">
      <c r="A90" s="563">
        <v>29</v>
      </c>
      <c r="B90" s="440" t="s">
        <v>77</v>
      </c>
      <c r="C90" s="442"/>
      <c r="D90" s="516"/>
      <c r="E90" s="86"/>
      <c r="F90" s="161"/>
      <c r="G90" s="86"/>
      <c r="H90" s="161"/>
      <c r="I90" s="86"/>
      <c r="J90" s="161"/>
      <c r="K90" s="150"/>
      <c r="L90" s="86"/>
      <c r="M90" s="150"/>
      <c r="N90" s="114"/>
      <c r="O90" s="160"/>
      <c r="P90" s="161"/>
      <c r="Q90" s="150"/>
      <c r="R90" s="86"/>
      <c r="S90" s="150"/>
      <c r="T90" s="86"/>
      <c r="U90" s="150"/>
      <c r="V90" s="86"/>
      <c r="W90" s="160"/>
      <c r="X90" s="161"/>
      <c r="Y90" s="160"/>
      <c r="Z90" s="161"/>
      <c r="AA90" s="160"/>
      <c r="AB90" s="161"/>
    </row>
    <row r="91" spans="1:28" ht="15.75">
      <c r="A91" s="563"/>
      <c r="B91" s="441" t="s">
        <v>12</v>
      </c>
      <c r="C91" s="395"/>
      <c r="D91" s="517"/>
      <c r="E91" s="472"/>
      <c r="F91" s="535"/>
      <c r="G91" s="47">
        <v>230813</v>
      </c>
      <c r="H91" s="392">
        <v>400809.08</v>
      </c>
      <c r="I91" s="47">
        <v>53855</v>
      </c>
      <c r="J91" s="392">
        <v>87839.12</v>
      </c>
      <c r="K91" s="463"/>
      <c r="L91" s="81"/>
      <c r="M91" s="463"/>
      <c r="N91" s="137"/>
      <c r="O91" s="197"/>
      <c r="P91" s="198"/>
      <c r="Q91" s="463"/>
      <c r="R91" s="81"/>
      <c r="S91" s="473"/>
      <c r="T91" s="81"/>
      <c r="U91" s="473"/>
      <c r="V91" s="81"/>
      <c r="W91" s="165"/>
      <c r="X91" s="392"/>
      <c r="Y91" s="165"/>
      <c r="Z91" s="392"/>
      <c r="AA91" s="165">
        <f t="shared" ref="AA91:AA92" si="10">C91+E91+G91+I91+K91+M91+O91+Q91+S91+U91+W91+Y91</f>
        <v>284668</v>
      </c>
      <c r="AB91" s="392">
        <f t="shared" ref="AB91:AB92" si="11">(D91+F91+H91+J91+L91+N91+P91+R91+T91+V91+X91+Z91)/AA91</f>
        <v>1.7165547233970802</v>
      </c>
    </row>
    <row r="92" spans="1:28" ht="16.5" thickBot="1">
      <c r="A92" s="564"/>
      <c r="B92" s="495" t="s">
        <v>13</v>
      </c>
      <c r="C92" s="524"/>
      <c r="D92" s="518"/>
      <c r="E92" s="536"/>
      <c r="F92" s="537"/>
      <c r="G92" s="92">
        <v>0.29899999999999999</v>
      </c>
      <c r="H92" s="506">
        <v>241514.91</v>
      </c>
      <c r="I92" s="92"/>
      <c r="J92" s="506"/>
      <c r="K92" s="496"/>
      <c r="L92" s="493"/>
      <c r="M92" s="496"/>
      <c r="N92" s="543"/>
      <c r="O92" s="544"/>
      <c r="P92" s="542"/>
      <c r="Q92" s="496"/>
      <c r="R92" s="493"/>
      <c r="S92" s="494"/>
      <c r="T92" s="493"/>
      <c r="U92" s="494"/>
      <c r="V92" s="493"/>
      <c r="W92" s="321"/>
      <c r="X92" s="464"/>
      <c r="Y92" s="321"/>
      <c r="Z92" s="464"/>
      <c r="AA92" s="321">
        <f t="shared" si="10"/>
        <v>0.29899999999999999</v>
      </c>
      <c r="AB92" s="464">
        <f t="shared" si="11"/>
        <v>807742.17391304357</v>
      </c>
    </row>
    <row r="93" spans="1:28" ht="15.75">
      <c r="A93" s="567" t="s">
        <v>15</v>
      </c>
      <c r="B93" s="568"/>
      <c r="C93" s="300">
        <f>C9+C12+C15+C18+C21+C24+C27+C30+C33+C36+C39+C42+C45+C48+C50+C55+C58+C61+C64+C67+C70+C73+C76+C79+C82+C85+C88</f>
        <v>6430794</v>
      </c>
      <c r="D93" s="446">
        <f>D9+D12+D15+D18+D21+D24+D27+D30+D33+D36+D39+D42+D45+D48+D50+D55+D58+D61+D64+D67+D70+D73+D76+D79+D82+D85+D88</f>
        <v>12319775.790000001</v>
      </c>
      <c r="E93" s="300">
        <f>E9+E12+E15+E18+E21+E24+E27+E30+E33+E36+E39+E42+E45+E48+E50+E55+E58+E61+E64+E67+E70+E73+E76+E79+E82+E85+E88</f>
        <v>5166764</v>
      </c>
      <c r="F93" s="446">
        <f>F9+F12+F15+F18+F21+F24+F27+F30+F33+F36+F39+F42+F45+F48+F50+F55+F58+F61+F64+F67+F70+F73+F76+F79+F82+F85+F88</f>
        <v>10559511.919999998</v>
      </c>
      <c r="G93" s="300">
        <f t="shared" ref="G93:L93" si="12">G9+G12+G15+G18+G21+G24+G27+G30+G33+G36+G39+G42+G45+G48+G50+G55+G58+G61+G64+G67+G70+G73+G76+G79+G82+G85+G88+G91</f>
        <v>3205812</v>
      </c>
      <c r="H93" s="446">
        <f t="shared" si="12"/>
        <v>7640066.5700000022</v>
      </c>
      <c r="I93" s="300">
        <f t="shared" si="12"/>
        <v>6653861</v>
      </c>
      <c r="J93" s="446">
        <f t="shared" si="12"/>
        <v>12075371.35</v>
      </c>
      <c r="K93" s="300">
        <f t="shared" si="12"/>
        <v>7300673</v>
      </c>
      <c r="L93" s="446">
        <f t="shared" si="12"/>
        <v>11611309.98</v>
      </c>
      <c r="M93" s="300">
        <f t="shared" ref="M93:N93" si="13">M9+M12+M15+M18+M21+M24+M27+M30+M33+M36+M39+M42+M45+M48+M50+M55+M58+M61+M64+M67+M70+M73+M76+M79+M82+M85+M88+M91</f>
        <v>6028454</v>
      </c>
      <c r="N93" s="446">
        <f t="shared" si="13"/>
        <v>9506491.7699999996</v>
      </c>
      <c r="O93" s="300">
        <f t="shared" ref="O93:R93" si="14">O9+O12+O15+O18+O21+O24+O27+O30+O33+O36+O39+O42+O45+O48+O50+O55+O58+O61+O64+O67+O70+O73+O76+O79+O82+O85</f>
        <v>2690197</v>
      </c>
      <c r="P93" s="446">
        <f t="shared" si="14"/>
        <v>5468205.5</v>
      </c>
      <c r="Q93" s="300">
        <f t="shared" si="14"/>
        <v>5274546</v>
      </c>
      <c r="R93" s="446">
        <f t="shared" si="14"/>
        <v>10821322.24</v>
      </c>
      <c r="S93" s="300">
        <f t="shared" ref="S93:T93" si="15">S9+S12+S15+S18+S21+S24+S27+S30+S33+S36+S39+S42+S45+S48+S50+S55+S58+S61+S64+S67+S70+S73+S76+S79+S82+S85</f>
        <v>6099647</v>
      </c>
      <c r="T93" s="446">
        <f t="shared" si="15"/>
        <v>10723096.560000001</v>
      </c>
      <c r="U93" s="300">
        <f t="shared" ref="U93:X93" si="16">U9+U12+U15+U18+U21+U24+U27+U30+U33+U36+U39+U42+U45+U48+U50+U55+U58+U61+U64+U67+U70+U73+U76+U79+U82+U85+U88</f>
        <v>6877550</v>
      </c>
      <c r="V93" s="446">
        <f t="shared" si="16"/>
        <v>12294122.690000001</v>
      </c>
      <c r="W93" s="300">
        <f t="shared" si="16"/>
        <v>4797107</v>
      </c>
      <c r="X93" s="446">
        <f t="shared" si="16"/>
        <v>9510971.0399999991</v>
      </c>
      <c r="Y93" s="199">
        <f>Y9+Y12+Y15+Y18+Y21+Y24+Y27+Y30+Y33+Y36+Y39+Y42+Y45+Y48+Y50+Y55+Y58+Y61+Y64+Y67+Y70+Y73+Y76+Y79+Y82+Y85</f>
        <v>0</v>
      </c>
      <c r="Z93" s="292">
        <f>Z9+Z12+Z15+Z18+Z21+Z24+Z27+Z30+Z33+Z36+Z39+Z42+Z45+Z48+Z50+Z55+Z58+Z61+Z64+Z67+Z70+Z73+Z76+Z79+Z82+Z85</f>
        <v>0</v>
      </c>
      <c r="AA93" s="443">
        <f>C93+E93+G93+I93+K93+M93+O93+Q93+S93+U93+W93+Y93</f>
        <v>60525405</v>
      </c>
      <c r="AB93" s="444">
        <f>(D93+F93+H93+J93+L93+N93+P93+R93+T93+V93+X93+Z93)/AA93</f>
        <v>1.8592233362172463</v>
      </c>
    </row>
    <row r="94" spans="1:28" ht="16.5" thickBot="1">
      <c r="A94" s="569" t="s">
        <v>14</v>
      </c>
      <c r="B94" s="570"/>
      <c r="C94" s="529">
        <f>C10+C13+C16+C19+C22+C25+C28+C31+C34+C37+C40+C43+C46+C49+C56+C59+C62+C65+C68+C71+C74+C77+C80+C83+C86+C89</f>
        <v>8.7281400000000016</v>
      </c>
      <c r="D94" s="202">
        <f>D10+D13+D16+D19+D22+D25+D28+D31+D34+D37+D40+D43+D46+D49+D56+D59+D62+D65+D68+D71+D74+D77+D80+D83+D86+D89</f>
        <v>7322331</v>
      </c>
      <c r="E94" s="529">
        <f>E10+E13+E16+E19+E22+E25+E28+E31+E34+E37+E40+E43+E46+E49+E56+E59+E62+E65+E68+E71+E74+E77+E80+E83+E86+E89</f>
        <v>7.7659099999999999</v>
      </c>
      <c r="F94" s="202">
        <f>F10+F13+F16+F19+F22+F25+F28+F31+F34+F37+F40+F43+F46+F49+F56+F59+F62+F65+F68+F71+F74+F77+F80+F83+F86+F89</f>
        <v>6307737.6200000001</v>
      </c>
      <c r="G94" s="529">
        <f t="shared" ref="G94:L94" si="17">G10+G13+G16+G19+G22+G25+G28+G31+G34+G37+G40+G43+G46+G49+G56+G59+G62+G65+G68+G71+G74+G77+G80+G83+G86+G89+G92</f>
        <v>4.1984599999999999</v>
      </c>
      <c r="H94" s="202">
        <f t="shared" si="17"/>
        <v>3554796.8</v>
      </c>
      <c r="I94" s="529">
        <f t="shared" si="17"/>
        <v>19.236150000000002</v>
      </c>
      <c r="J94" s="202">
        <f t="shared" si="17"/>
        <v>17609222.02</v>
      </c>
      <c r="K94" s="529">
        <f t="shared" si="17"/>
        <v>18.287089999999999</v>
      </c>
      <c r="L94" s="202">
        <f t="shared" si="17"/>
        <v>15570634.57</v>
      </c>
      <c r="M94" s="529">
        <f t="shared" ref="M94:N94" si="18">M10+M13+M16+M19+M22+M25+M28+M31+M34+M37+M40+M43+M46+M49+M56+M59+M62+M65+M68+M71+M74+M77+M80+M83+M86+M89+M92</f>
        <v>9.3238800000000008</v>
      </c>
      <c r="N94" s="202">
        <f t="shared" si="18"/>
        <v>7730415.5899999999</v>
      </c>
      <c r="O94" s="529">
        <f t="shared" ref="O94:R94" si="19">O10+O13+O16+O19+O22+O25+O28+O31+O34+O37+O40+O43+O46+O49+O56+O59+O62+O65+O68+O71+O74+O77+O80+O83+O86</f>
        <v>2.4312799999999997</v>
      </c>
      <c r="P94" s="202">
        <f t="shared" si="19"/>
        <v>1912022.8099999998</v>
      </c>
      <c r="Q94" s="469">
        <f t="shared" si="19"/>
        <v>5.6764860000000006</v>
      </c>
      <c r="R94" s="202">
        <f t="shared" si="19"/>
        <v>4577812.04</v>
      </c>
      <c r="S94" s="469">
        <f t="shared" ref="S94:T94" si="20">S10+S13+S16+S19+S22+S25+S28+S31+S34+S37+S40+S43+S46+S49+S56+S59+S62+S65+S68+S71+S74+S77+S80+S83+S86</f>
        <v>8.0871200000000005</v>
      </c>
      <c r="T94" s="202">
        <f t="shared" si="20"/>
        <v>6827834.5599999987</v>
      </c>
      <c r="U94" s="469">
        <f t="shared" ref="U94:X94" si="21">U10+U13+U16+U19+U22+U25+U28+U31+U34+U37+U40+U43+U46+U49+U56+U59+U62+U65+U68+U71+U74+U77+U80+U83+U86+U89</f>
        <v>18.605740000000001</v>
      </c>
      <c r="V94" s="202">
        <f t="shared" si="21"/>
        <v>16332409.41</v>
      </c>
      <c r="W94" s="529">
        <f t="shared" si="21"/>
        <v>4.9952699999999997</v>
      </c>
      <c r="X94" s="202">
        <f t="shared" si="21"/>
        <v>4330348.6499999994</v>
      </c>
      <c r="Y94" s="469">
        <f>Y10+Y13+Y16+Y19+Y22+Y25+Y28+Y31+Y34+Y37+Y40+Y43+Y46+Y49+Y56+Y59+Y62+Y65+Y68+Y71+Y74+Y77+Y80+Y83+Y86</f>
        <v>0</v>
      </c>
      <c r="Z94" s="240">
        <f>Z10+Z13+Z16+Z19+Z22+Z25+Z28+Z31+Z34+Z37+Z40+Z43+Z46+Z49+Z56+Z59+Z62+Z65+Z68+Z71+Z74+Z77+Z80+Z83+Z86</f>
        <v>0</v>
      </c>
      <c r="AA94" s="477">
        <f>C94+E94+G94+I94+K94+M94+O94+Q94+S94+U94+W94+Y94</f>
        <v>107.335526</v>
      </c>
      <c r="AB94" s="445">
        <f>(D94+F94+H94+J94+L94+N94+P94+R94+T94+V94+X94+Z94)/AA94</f>
        <v>857829.35530590301</v>
      </c>
    </row>
    <row r="96" spans="1:28">
      <c r="C96" s="20"/>
      <c r="S96" s="11"/>
      <c r="Y96" s="11"/>
      <c r="AA96" s="478"/>
      <c r="AB96" s="11"/>
    </row>
    <row r="97" spans="27:28">
      <c r="AA97" s="12"/>
      <c r="AB97" s="12"/>
    </row>
    <row r="98" spans="27:28">
      <c r="AA98" s="12"/>
      <c r="AB98" s="20"/>
    </row>
    <row r="99" spans="27:28">
      <c r="AA99" s="12"/>
    </row>
    <row r="100" spans="27:28">
      <c r="AA100" s="12"/>
      <c r="AB100" s="12"/>
    </row>
    <row r="101" spans="27:28">
      <c r="AA101" s="12"/>
      <c r="AB101" s="8"/>
    </row>
    <row r="102" spans="27:28">
      <c r="AA102" s="12"/>
    </row>
  </sheetData>
  <mergeCells count="46">
    <mergeCell ref="A75:A77"/>
    <mergeCell ref="A90:A92"/>
    <mergeCell ref="A87:A89"/>
    <mergeCell ref="A78:A80"/>
    <mergeCell ref="A81:A83"/>
    <mergeCell ref="A84:A86"/>
    <mergeCell ref="A63:A65"/>
    <mergeCell ref="A60:A62"/>
    <mergeCell ref="A66:A68"/>
    <mergeCell ref="A69:A71"/>
    <mergeCell ref="A72:A74"/>
    <mergeCell ref="S3:T3"/>
    <mergeCell ref="U3:V3"/>
    <mergeCell ref="W3:X3"/>
    <mergeCell ref="A8:A10"/>
    <mergeCell ref="A11:A13"/>
    <mergeCell ref="A14:A16"/>
    <mergeCell ref="A17:A19"/>
    <mergeCell ref="A20:A22"/>
    <mergeCell ref="A57:A59"/>
    <mergeCell ref="A26:A28"/>
    <mergeCell ref="A29:A31"/>
    <mergeCell ref="A32:A34"/>
    <mergeCell ref="A35:A37"/>
    <mergeCell ref="A38:A40"/>
    <mergeCell ref="A41:A43"/>
    <mergeCell ref="A44:A46"/>
    <mergeCell ref="A47:A49"/>
    <mergeCell ref="A51:A53"/>
    <mergeCell ref="A54:A56"/>
    <mergeCell ref="A93:B93"/>
    <mergeCell ref="A94:B94"/>
    <mergeCell ref="Y3:Z3"/>
    <mergeCell ref="AA3:AB3"/>
    <mergeCell ref="A1:AB1"/>
    <mergeCell ref="A3:A6"/>
    <mergeCell ref="B3:B6"/>
    <mergeCell ref="C3:D3"/>
    <mergeCell ref="E3:F3"/>
    <mergeCell ref="G3:H3"/>
    <mergeCell ref="I3:J3"/>
    <mergeCell ref="K3:L3"/>
    <mergeCell ref="M3:N3"/>
    <mergeCell ref="O3:P3"/>
    <mergeCell ref="A23:A25"/>
    <mergeCell ref="Q3:R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02"/>
  <sheetViews>
    <sheetView workbookViewId="0">
      <selection sqref="A1:AB1"/>
    </sheetView>
  </sheetViews>
  <sheetFormatPr defaultRowHeight="15"/>
  <cols>
    <col min="1" max="1" width="7.42578125" customWidth="1"/>
    <col min="2" max="2" width="51.42578125" customWidth="1"/>
    <col min="3" max="3" width="12.5703125" hidden="1" customWidth="1"/>
    <col min="4" max="4" width="14.7109375" hidden="1" customWidth="1"/>
    <col min="5" max="6" width="14.85546875" hidden="1" customWidth="1"/>
    <col min="7" max="16" width="12.5703125" hidden="1" customWidth="1"/>
    <col min="17" max="17" width="11.28515625" hidden="1" customWidth="1"/>
    <col min="18" max="20" width="13.42578125" hidden="1" customWidth="1"/>
    <col min="21" max="21" width="11.28515625" hidden="1" customWidth="1"/>
    <col min="22" max="22" width="13.140625" hidden="1" customWidth="1"/>
    <col min="23" max="23" width="11.28515625" hidden="1" customWidth="1"/>
    <col min="24" max="24" width="13.140625" hidden="1" customWidth="1"/>
    <col min="25" max="25" width="13.42578125" hidden="1" customWidth="1"/>
    <col min="26" max="26" width="23.28515625" hidden="1" customWidth="1"/>
    <col min="27" max="27" width="15.28515625" customWidth="1"/>
    <col min="28" max="28" width="15" customWidth="1"/>
  </cols>
  <sheetData>
    <row r="1" spans="1:28" ht="30.75" customHeight="1">
      <c r="B1" s="294" t="s">
        <v>11</v>
      </c>
      <c r="C1" s="294"/>
      <c r="D1" s="294"/>
      <c r="E1" s="294"/>
      <c r="F1" s="294"/>
      <c r="G1" s="294"/>
    </row>
    <row r="2" spans="1:28" ht="15.75" thickBot="1">
      <c r="AA2" s="11"/>
    </row>
    <row r="3" spans="1:28" ht="16.5" thickBot="1">
      <c r="A3" s="547" t="s">
        <v>0</v>
      </c>
      <c r="B3" s="547" t="s">
        <v>1</v>
      </c>
      <c r="C3" s="545">
        <v>43466</v>
      </c>
      <c r="D3" s="546"/>
      <c r="E3" s="545">
        <v>43497</v>
      </c>
      <c r="F3" s="546"/>
      <c r="G3" s="545">
        <v>43525</v>
      </c>
      <c r="H3" s="546"/>
      <c r="I3" s="545">
        <v>43556</v>
      </c>
      <c r="J3" s="546"/>
      <c r="K3" s="545">
        <v>43586</v>
      </c>
      <c r="L3" s="546"/>
      <c r="M3" s="545">
        <v>43617</v>
      </c>
      <c r="N3" s="546"/>
      <c r="O3" s="545">
        <v>43647</v>
      </c>
      <c r="P3" s="546"/>
      <c r="Q3" s="545">
        <v>43678</v>
      </c>
      <c r="R3" s="550"/>
      <c r="S3" s="545">
        <v>43709</v>
      </c>
      <c r="T3" s="546"/>
      <c r="U3" s="545">
        <v>43739</v>
      </c>
      <c r="V3" s="550"/>
      <c r="W3" s="545">
        <v>43770</v>
      </c>
      <c r="X3" s="546"/>
      <c r="Y3" s="545">
        <v>43800</v>
      </c>
      <c r="Z3" s="546"/>
      <c r="AA3" s="545" t="s">
        <v>61</v>
      </c>
      <c r="AB3" s="546"/>
    </row>
    <row r="4" spans="1:28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290"/>
      <c r="U4" s="208"/>
      <c r="V4" s="208"/>
      <c r="W4" s="89"/>
      <c r="X4" s="241"/>
      <c r="Y4" s="208"/>
      <c r="Z4" s="208"/>
      <c r="AA4" s="1" t="s">
        <v>2</v>
      </c>
      <c r="AB4" s="4" t="s">
        <v>3</v>
      </c>
    </row>
    <row r="5" spans="1:28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290"/>
      <c r="U5" s="208"/>
      <c r="V5" s="208"/>
      <c r="W5" s="89"/>
      <c r="X5" s="241"/>
      <c r="Y5" s="208"/>
      <c r="Z5" s="208"/>
      <c r="AA5" s="2" t="s">
        <v>4</v>
      </c>
      <c r="AB5" s="5"/>
    </row>
    <row r="6" spans="1:28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291"/>
      <c r="U6" s="209"/>
      <c r="V6" s="209"/>
      <c r="W6" s="90"/>
      <c r="X6" s="242"/>
      <c r="Y6" s="209"/>
      <c r="Z6" s="209"/>
      <c r="AA6" s="3" t="s">
        <v>5</v>
      </c>
      <c r="AB6" s="6" t="s">
        <v>6</v>
      </c>
    </row>
    <row r="7" spans="1:28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13"/>
      <c r="S7" s="158"/>
      <c r="T7" s="159"/>
      <c r="U7" s="210"/>
      <c r="V7" s="210"/>
      <c r="W7" s="243"/>
      <c r="X7" s="244"/>
      <c r="Y7" s="210"/>
      <c r="Z7" s="210"/>
      <c r="AA7" s="3"/>
      <c r="AB7" s="44"/>
    </row>
    <row r="8" spans="1:28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114"/>
      <c r="S8" s="160"/>
      <c r="T8" s="161"/>
      <c r="U8" s="211"/>
      <c r="V8" s="211"/>
      <c r="W8" s="245"/>
      <c r="X8" s="246"/>
      <c r="Y8" s="211"/>
      <c r="Z8" s="211"/>
      <c r="AA8" s="233" t="s">
        <v>10</v>
      </c>
      <c r="AB8" s="87" t="s">
        <v>10</v>
      </c>
    </row>
    <row r="9" spans="1:28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11"/>
      <c r="R9" s="115"/>
      <c r="S9" s="205"/>
      <c r="T9" s="162"/>
      <c r="U9" s="238"/>
      <c r="V9" s="212"/>
      <c r="W9" s="247"/>
      <c r="X9" s="248"/>
      <c r="Y9" s="212"/>
      <c r="Z9" s="212"/>
      <c r="AA9" s="170">
        <f>C9+E9+G9+I9+K9+M9+O9+Q9+S9+U9+W9+Y9</f>
        <v>0</v>
      </c>
      <c r="AB9" s="62">
        <f>IF(AA9=0,0,(D9+F9+H9+J9+L9+N9+P9+R9+T9+V9+X9+Z9)/AA9)</f>
        <v>0</v>
      </c>
    </row>
    <row r="10" spans="1:28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116"/>
      <c r="S10" s="163"/>
      <c r="T10" s="164"/>
      <c r="U10" s="213"/>
      <c r="V10" s="213"/>
      <c r="W10" s="249"/>
      <c r="X10" s="250"/>
      <c r="Y10" s="213"/>
      <c r="Z10" s="213"/>
      <c r="AA10" s="234">
        <f>C10+E10+G10+I10+K10+M10+O10+Q10+S10+U10+W10+Y10</f>
        <v>0</v>
      </c>
      <c r="AB10" s="110">
        <f>IF(AA10=0,0,(D10+F10+H10+J10+L10+N10+P10+R10+T10+V10+X10+Z10)/AA10)</f>
        <v>0</v>
      </c>
    </row>
    <row r="11" spans="1:28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114"/>
      <c r="S11" s="160"/>
      <c r="T11" s="161"/>
      <c r="U11" s="211"/>
      <c r="V11" s="211"/>
      <c r="W11" s="245"/>
      <c r="X11" s="246"/>
      <c r="Y11" s="211"/>
      <c r="Z11" s="211"/>
      <c r="AA11" s="233"/>
      <c r="AB11" s="87"/>
    </row>
    <row r="12" spans="1:28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117"/>
      <c r="S12" s="165"/>
      <c r="T12" s="166"/>
      <c r="U12" s="214"/>
      <c r="V12" s="214"/>
      <c r="W12" s="251"/>
      <c r="X12" s="252"/>
      <c r="Y12" s="214"/>
      <c r="Z12" s="214"/>
      <c r="AA12" s="170">
        <f>C12+E12+G12+I12+K12+M12+O12+Q12+S12+U12+W12+Y12</f>
        <v>0</v>
      </c>
      <c r="AB12" s="62">
        <f>IF(AA12=0,0,(D12+F12+H12+J12+L12+N12+P12+R12+T12+V12+X12+Z12)/AA12)</f>
        <v>0</v>
      </c>
    </row>
    <row r="13" spans="1:28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116"/>
      <c r="S13" s="163"/>
      <c r="T13" s="164"/>
      <c r="U13" s="213"/>
      <c r="V13" s="213"/>
      <c r="W13" s="249"/>
      <c r="X13" s="250"/>
      <c r="Y13" s="213"/>
      <c r="Z13" s="213"/>
      <c r="AA13" s="234">
        <f>C13+E13+G13+I13+K13+M13+O13+Q13+S13+U13+W13+Y13</f>
        <v>0</v>
      </c>
      <c r="AB13" s="110">
        <f>IF(AA13=0,0,(D13+F13+H13+J13+L13+N13+P13+R13+T13+V13+X13+Z13)/AA13)</f>
        <v>0</v>
      </c>
    </row>
    <row r="14" spans="1:28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14"/>
      <c r="S14" s="160"/>
      <c r="T14" s="161"/>
      <c r="U14" s="211"/>
      <c r="V14" s="211"/>
      <c r="W14" s="245"/>
      <c r="X14" s="246"/>
      <c r="Y14" s="211"/>
      <c r="Z14" s="211"/>
      <c r="AA14" s="233"/>
      <c r="AB14" s="87"/>
    </row>
    <row r="15" spans="1:28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117"/>
      <c r="S15" s="165"/>
      <c r="T15" s="166"/>
      <c r="U15" s="214"/>
      <c r="V15" s="214"/>
      <c r="W15" s="251"/>
      <c r="X15" s="252"/>
      <c r="Y15" s="214"/>
      <c r="Z15" s="214"/>
      <c r="AA15" s="170">
        <f>C15+E15+G15+I15+K15+M15+O15+Q15+S15+U15+W15+Y15</f>
        <v>0</v>
      </c>
      <c r="AB15" s="62">
        <f>IF(AA15=0,0,(D15+F15+H15+J15+L15+N15+P15+R15+T15+V15+X15+Z15)/AA15)</f>
        <v>0</v>
      </c>
    </row>
    <row r="16" spans="1:28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116"/>
      <c r="S16" s="163"/>
      <c r="T16" s="164"/>
      <c r="U16" s="213"/>
      <c r="V16" s="213"/>
      <c r="W16" s="249"/>
      <c r="X16" s="250"/>
      <c r="Y16" s="213"/>
      <c r="Z16" s="213"/>
      <c r="AA16" s="234">
        <f>C16+E16+G16+I16+K16+M16+O16+Q16+S16+U16+W16+Y16</f>
        <v>0</v>
      </c>
      <c r="AB16" s="110">
        <f>IF(AA16=0,0,(D16+F16+H16+J16+L16+N16+P16+R16+T16+V16+X16+Z16)/AA16)</f>
        <v>0</v>
      </c>
    </row>
    <row r="17" spans="1:28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118"/>
      <c r="S17" s="167"/>
      <c r="T17" s="41"/>
      <c r="U17" s="215"/>
      <c r="V17" s="215"/>
      <c r="W17" s="253"/>
      <c r="X17" s="254"/>
      <c r="Y17" s="215"/>
      <c r="Z17" s="215"/>
      <c r="AA17" s="167"/>
      <c r="AB17" s="41"/>
    </row>
    <row r="18" spans="1:28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117"/>
      <c r="S18" s="165"/>
      <c r="T18" s="166"/>
      <c r="U18" s="214"/>
      <c r="V18" s="214"/>
      <c r="W18" s="251"/>
      <c r="X18" s="252"/>
      <c r="Y18" s="214"/>
      <c r="Z18" s="214"/>
      <c r="AA18" s="170">
        <f>C18+E18+G18+I18+K18+M18+O18+Q18+S18+U18+W18+Y18</f>
        <v>0</v>
      </c>
      <c r="AB18" s="62">
        <f>IF(AA18=0,0,(D18+F18+H18+J18+L18+N18+P18+R18+T18+V18+X18+Z18)/AA18)</f>
        <v>0</v>
      </c>
    </row>
    <row r="19" spans="1:28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119"/>
      <c r="S19" s="163"/>
      <c r="T19" s="164"/>
      <c r="U19" s="213"/>
      <c r="V19" s="213"/>
      <c r="W19" s="249"/>
      <c r="X19" s="250"/>
      <c r="Y19" s="213"/>
      <c r="Z19" s="213"/>
      <c r="AA19" s="234">
        <f>C19+E19+G19+I19+K19+M19+O19+Q19+S19+U19+W19+Y19</f>
        <v>0</v>
      </c>
      <c r="AB19" s="110">
        <f>IF(AA19=0,0,(D19+F19+H19+J19+L19+N19+P19+R19+T19+V19+X19+Z19)/AA19)</f>
        <v>0</v>
      </c>
    </row>
    <row r="20" spans="1:28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118"/>
      <c r="S20" s="167"/>
      <c r="T20" s="41"/>
      <c r="U20" s="215"/>
      <c r="V20" s="215"/>
      <c r="W20" s="253"/>
      <c r="X20" s="254"/>
      <c r="Y20" s="215"/>
      <c r="Z20" s="215"/>
      <c r="AA20" s="167"/>
      <c r="AB20" s="41"/>
    </row>
    <row r="21" spans="1:28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117"/>
      <c r="S21" s="165"/>
      <c r="T21" s="166"/>
      <c r="U21" s="214"/>
      <c r="V21" s="214"/>
      <c r="W21" s="251"/>
      <c r="X21" s="252"/>
      <c r="Y21" s="214"/>
      <c r="Z21" s="214"/>
      <c r="AA21" s="170">
        <f>C21+E21+G21+I21+K21+M21+O21+Q21+S21+U21+W21+Y21</f>
        <v>13727.999999999991</v>
      </c>
      <c r="AB21" s="62">
        <f>IF(AA21=0,0,(D21+F21+H21+J21+L21+N21+P21+R21+T21+V21+X21+Z21)/AA21)</f>
        <v>1.5956898310023322</v>
      </c>
    </row>
    <row r="22" spans="1:28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54"/>
      <c r="L22" s="54"/>
      <c r="M22" s="54"/>
      <c r="N22" s="54"/>
      <c r="O22" s="54"/>
      <c r="P22" s="54"/>
      <c r="Q22" s="54"/>
      <c r="R22" s="119"/>
      <c r="S22" s="163"/>
      <c r="T22" s="164"/>
      <c r="U22" s="213"/>
      <c r="V22" s="213"/>
      <c r="W22" s="249"/>
      <c r="X22" s="250"/>
      <c r="Y22" s="213"/>
      <c r="Z22" s="213"/>
      <c r="AA22" s="234">
        <f>C22+E22+G22+I22+K22+M22+O22+Q22+S22+U22+W22+Y22</f>
        <v>1.99</v>
      </c>
      <c r="AB22" s="110">
        <f>IF(AA22=0,0,(D22+F22+H22+J22+L22+N22+P22+R22+T22+V22+X22+Z22)/AA22)</f>
        <v>758.87939698492471</v>
      </c>
    </row>
    <row r="23" spans="1:28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118"/>
      <c r="S23" s="167"/>
      <c r="T23" s="41"/>
      <c r="U23" s="215"/>
      <c r="V23" s="215"/>
      <c r="W23" s="253"/>
      <c r="X23" s="254"/>
      <c r="Y23" s="215"/>
      <c r="Z23" s="215"/>
      <c r="AA23" s="167"/>
      <c r="AB23" s="41"/>
    </row>
    <row r="24" spans="1:28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117"/>
      <c r="S24" s="165"/>
      <c r="T24" s="166"/>
      <c r="U24" s="214"/>
      <c r="V24" s="214"/>
      <c r="W24" s="251"/>
      <c r="X24" s="252"/>
      <c r="Y24" s="214"/>
      <c r="Z24" s="214"/>
      <c r="AA24" s="170">
        <f>C24+E24+G24+I24+K24+M24+O24+Q24+S24+U24+W24+Y24</f>
        <v>0</v>
      </c>
      <c r="AB24" s="62">
        <f>IF(AA24=0,0,(D24+F24+H24+J24+L24+N24+P24+R24+T24+V24+X24+Z24)/AA24)</f>
        <v>0</v>
      </c>
    </row>
    <row r="25" spans="1:28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119"/>
      <c r="S25" s="163"/>
      <c r="T25" s="164"/>
      <c r="U25" s="213"/>
      <c r="V25" s="213"/>
      <c r="W25" s="249"/>
      <c r="X25" s="250"/>
      <c r="Y25" s="213"/>
      <c r="Z25" s="213"/>
      <c r="AA25" s="234">
        <f>C25+E25+G25+I25+K25+M25+O25+Q25+S25+U25+W25+Y25</f>
        <v>0</v>
      </c>
      <c r="AB25" s="110">
        <f>IF(AA25=0,0,(D25+F25+H25+J25+L25+N25+P25+R25+T25+V25+X25+Z25)/AA25)</f>
        <v>0</v>
      </c>
    </row>
    <row r="26" spans="1:28" ht="16.5" thickTop="1">
      <c r="A26" s="554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120"/>
      <c r="S26" s="168"/>
      <c r="T26" s="169"/>
      <c r="U26" s="216"/>
      <c r="V26" s="216"/>
      <c r="W26" s="255"/>
      <c r="X26" s="256"/>
      <c r="Y26" s="216"/>
      <c r="Z26" s="216"/>
      <c r="AA26" s="170"/>
      <c r="AB26" s="60"/>
    </row>
    <row r="27" spans="1:28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121"/>
      <c r="S27" s="170"/>
      <c r="T27" s="171"/>
      <c r="U27" s="217"/>
      <c r="V27" s="217"/>
      <c r="W27" s="257"/>
      <c r="X27" s="258"/>
      <c r="Y27" s="217"/>
      <c r="Z27" s="217"/>
      <c r="AA27" s="170">
        <f>C27+E27+G27+I27+K27+M27+O27+Q27+S27+U27+W27+Y27</f>
        <v>472447</v>
      </c>
      <c r="AB27" s="62">
        <f>IF(AA27=0,0,(D27+F27+H27+J27+L27+N27+P27+R27+T27+V27+X27+Z27)/AA27)</f>
        <v>1.5100728547329119</v>
      </c>
    </row>
    <row r="28" spans="1:28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122"/>
      <c r="S28" s="172"/>
      <c r="T28" s="173"/>
      <c r="U28" s="218"/>
      <c r="V28" s="218"/>
      <c r="W28" s="259"/>
      <c r="X28" s="260"/>
      <c r="Y28" s="218"/>
      <c r="Z28" s="218"/>
      <c r="AA28" s="234">
        <f>C28+E28+G28+I28+K28+M28+O28+Q28+S28+U28+W28+Y28</f>
        <v>582.54999999999995</v>
      </c>
      <c r="AB28" s="110">
        <f>IF(AA28=0,0,(D28+F28+H28+J28+L28+N28+P28+R28+T28+V28+X28+Z28)/AA28)</f>
        <v>762.90641146682697</v>
      </c>
    </row>
    <row r="29" spans="1:28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123"/>
      <c r="S29" s="174"/>
      <c r="T29" s="175"/>
      <c r="U29" s="219"/>
      <c r="V29" s="219"/>
      <c r="W29" s="261"/>
      <c r="X29" s="262"/>
      <c r="Y29" s="219"/>
      <c r="Z29" s="219"/>
      <c r="AA29" s="174"/>
      <c r="AB29" s="58"/>
    </row>
    <row r="30" spans="1:28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117"/>
      <c r="S30" s="165"/>
      <c r="T30" s="166"/>
      <c r="U30" s="217"/>
      <c r="V30" s="217"/>
      <c r="W30" s="257"/>
      <c r="X30" s="258"/>
      <c r="Y30" s="217"/>
      <c r="Z30" s="217"/>
      <c r="AA30" s="170">
        <f>C30+E30+G30+I30+K30+M30+O30+Q30+S30+U30+W30+Y30</f>
        <v>0</v>
      </c>
      <c r="AB30" s="62">
        <f>IF(AA30=0,0,(D30+F30+H30+J30+L30+N30+P30+R30+T30+V30+X30+Z30)/AA30)</f>
        <v>0</v>
      </c>
    </row>
    <row r="31" spans="1:28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119"/>
      <c r="S31" s="163"/>
      <c r="T31" s="164"/>
      <c r="U31" s="218"/>
      <c r="V31" s="218"/>
      <c r="W31" s="259"/>
      <c r="X31" s="260"/>
      <c r="Y31" s="218"/>
      <c r="Z31" s="218"/>
      <c r="AA31" s="234">
        <f>C31+E31+G31+I31+K31+M31+O31+Q31+S31+U31+W31+Y31</f>
        <v>0</v>
      </c>
      <c r="AB31" s="110">
        <f>IF(AA31=0,0,(D31+F31+H31+J31+L31+N31+P31+R31+T31+V31+X31+Z31)/AA31)</f>
        <v>0</v>
      </c>
    </row>
    <row r="32" spans="1:28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124"/>
      <c r="S32" s="176"/>
      <c r="T32" s="65"/>
      <c r="U32" s="220"/>
      <c r="V32" s="220"/>
      <c r="W32" s="263"/>
      <c r="X32" s="264"/>
      <c r="Y32" s="220"/>
      <c r="Z32" s="220"/>
      <c r="AA32" s="176"/>
      <c r="AB32" s="65"/>
    </row>
    <row r="33" spans="1:28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117"/>
      <c r="S33" s="165"/>
      <c r="T33" s="166"/>
      <c r="U33" s="214"/>
      <c r="V33" s="214"/>
      <c r="W33" s="251"/>
      <c r="X33" s="252"/>
      <c r="Y33" s="214"/>
      <c r="Z33" s="214"/>
      <c r="AA33" s="170">
        <f>C33+E33+G33+I33+K33+M33+O33+Q33+S33+U33+W33+Y33</f>
        <v>0</v>
      </c>
      <c r="AB33" s="62">
        <f>IF(AA33=0,0,(D33+F33+H33+J33+L33+N33+P33+R33+T33+V33+X33+Z33)/AA33)</f>
        <v>0</v>
      </c>
    </row>
    <row r="34" spans="1:28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119"/>
      <c r="S34" s="163"/>
      <c r="T34" s="164"/>
      <c r="U34" s="213"/>
      <c r="V34" s="213"/>
      <c r="W34" s="249"/>
      <c r="X34" s="250"/>
      <c r="Y34" s="213"/>
      <c r="Z34" s="213"/>
      <c r="AA34" s="234">
        <f>C34+E34+G34+I34+K34+M34+O34+Q34+S34+U34+W34+Y34</f>
        <v>0</v>
      </c>
      <c r="AB34" s="110">
        <f>IF(AA34=0,0,(D34+F34+H34+J34+L34+N34+P34+R34+T34+V34+X34+Z34)/AA34)</f>
        <v>0</v>
      </c>
    </row>
    <row r="35" spans="1:28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123"/>
      <c r="S35" s="174"/>
      <c r="T35" s="175"/>
      <c r="U35" s="219"/>
      <c r="V35" s="219"/>
      <c r="W35" s="261"/>
      <c r="X35" s="262"/>
      <c r="Y35" s="219"/>
      <c r="Z35" s="219"/>
      <c r="AA35" s="174"/>
      <c r="AB35" s="58"/>
    </row>
    <row r="36" spans="1:28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117"/>
      <c r="S36" s="165"/>
      <c r="T36" s="166"/>
      <c r="U36" s="214"/>
      <c r="V36" s="214"/>
      <c r="W36" s="251"/>
      <c r="X36" s="252"/>
      <c r="Y36" s="214"/>
      <c r="Z36" s="214"/>
      <c r="AA36" s="170">
        <f>C36+E36+G36+I36+K36+M36+O36+Q36+S36+U36+W36+Y36</f>
        <v>0</v>
      </c>
      <c r="AB36" s="62">
        <f>IF(AA36=0,0,(D36+F36+H36+J36+L36+N36+P36+R36+T36+V36+X36+Z36)/AA36)</f>
        <v>0</v>
      </c>
    </row>
    <row r="37" spans="1:28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19"/>
      <c r="S37" s="163"/>
      <c r="T37" s="164"/>
      <c r="U37" s="213"/>
      <c r="V37" s="213"/>
      <c r="W37" s="249"/>
      <c r="X37" s="250"/>
      <c r="Y37" s="213"/>
      <c r="Z37" s="213"/>
      <c r="AA37" s="234">
        <f>C37+E37+G37+I37+K37+M37+O37+Q37+S37+U37+W37+Y37</f>
        <v>0</v>
      </c>
      <c r="AB37" s="110">
        <f>IF(AA37=0,0,(D37+F37+H37+J37+L37+N37+P37+R37+T37+V37+X37+Z37)/AA37)</f>
        <v>0</v>
      </c>
    </row>
    <row r="38" spans="1:28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123"/>
      <c r="S38" s="174"/>
      <c r="T38" s="175"/>
      <c r="U38" s="219"/>
      <c r="V38" s="219"/>
      <c r="W38" s="261"/>
      <c r="X38" s="262"/>
      <c r="Y38" s="219"/>
      <c r="Z38" s="219"/>
      <c r="AA38" s="174"/>
      <c r="AB38" s="58"/>
    </row>
    <row r="39" spans="1:28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117"/>
      <c r="S39" s="165"/>
      <c r="T39" s="166"/>
      <c r="U39" s="214"/>
      <c r="V39" s="214"/>
      <c r="W39" s="251"/>
      <c r="X39" s="252"/>
      <c r="Y39" s="214"/>
      <c r="Z39" s="214"/>
      <c r="AA39" s="170">
        <f>C39+E39+G39+I39+K39+M39+O39+Q39+S39+U39+W39+Y39</f>
        <v>0</v>
      </c>
      <c r="AB39" s="62">
        <f>IF(AA39=0,0,(D39+F39+H39+J39+L39+N39+P39+R39+T39+V39+X39+Z39)/AA39)</f>
        <v>0</v>
      </c>
    </row>
    <row r="40" spans="1:28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119"/>
      <c r="S40" s="163"/>
      <c r="T40" s="164"/>
      <c r="U40" s="213"/>
      <c r="V40" s="213"/>
      <c r="W40" s="249"/>
      <c r="X40" s="250"/>
      <c r="Y40" s="213"/>
      <c r="Z40" s="213"/>
      <c r="AA40" s="234">
        <f>C40+E40+G40+I40+K40+M40+O40+Q40+S40+U40+W40+Y40</f>
        <v>0</v>
      </c>
      <c r="AB40" s="110">
        <f>IF(AA40=0,0,(D40+F40+H40+J40+L40+N40+P40+R40+T40+V40+X40+Z40)/AA40)</f>
        <v>0</v>
      </c>
    </row>
    <row r="41" spans="1:28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23"/>
      <c r="S41" s="174"/>
      <c r="T41" s="175"/>
      <c r="U41" s="219"/>
      <c r="V41" s="219"/>
      <c r="W41" s="261"/>
      <c r="X41" s="262"/>
      <c r="Y41" s="219"/>
      <c r="Z41" s="219"/>
      <c r="AA41" s="174"/>
      <c r="AB41" s="58"/>
    </row>
    <row r="42" spans="1:28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117"/>
      <c r="S42" s="165"/>
      <c r="T42" s="166"/>
      <c r="U42" s="214"/>
      <c r="V42" s="214"/>
      <c r="W42" s="251"/>
      <c r="X42" s="252"/>
      <c r="Y42" s="214"/>
      <c r="Z42" s="214"/>
      <c r="AA42" s="170">
        <f>C42+E42+G42+I42+K42+M42+O42+Q42+S42+U42+W42+Y42</f>
        <v>0</v>
      </c>
      <c r="AB42" s="62">
        <f>IF(AA42=0,0,(D42+F42+H42+J42+L42+N42+P42+R42+T42+V42+X42+Z42)/AA42)</f>
        <v>0</v>
      </c>
    </row>
    <row r="43" spans="1:28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125"/>
      <c r="S43" s="234"/>
      <c r="T43" s="177"/>
      <c r="U43" s="239"/>
      <c r="V43" s="221"/>
      <c r="W43" s="265"/>
      <c r="X43" s="266"/>
      <c r="Y43" s="221"/>
      <c r="Z43" s="221"/>
      <c r="AA43" s="234">
        <f>C43+E43+G43+I43+K43+M43+O43+Q43+S43+U43+W43+Y43</f>
        <v>0</v>
      </c>
      <c r="AB43" s="110">
        <f>IF(AA43=0,0,(D43+F43+H43+J43+L43+N43+P43+R43+T43+V43+X43+Z43)/AA43)</f>
        <v>0</v>
      </c>
    </row>
    <row r="44" spans="1:28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123"/>
      <c r="S44" s="174"/>
      <c r="T44" s="175"/>
      <c r="U44" s="219"/>
      <c r="V44" s="219"/>
      <c r="W44" s="261"/>
      <c r="X44" s="262"/>
      <c r="Y44" s="219"/>
      <c r="Z44" s="219"/>
      <c r="AA44" s="174"/>
      <c r="AB44" s="58"/>
    </row>
    <row r="45" spans="1:28" ht="15.75">
      <c r="A45" s="555"/>
      <c r="B45" s="22" t="s">
        <v>12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7"/>
      <c r="S45" s="165"/>
      <c r="T45" s="166"/>
      <c r="U45" s="214"/>
      <c r="V45" s="214"/>
      <c r="W45" s="251"/>
      <c r="X45" s="252"/>
      <c r="Y45" s="214"/>
      <c r="Z45" s="214"/>
      <c r="AA45" s="170">
        <f>C45+E45+G45+I45+K45+M45+O45+Q45+S45+U45+W45+Y45</f>
        <v>0</v>
      </c>
      <c r="AB45" s="62">
        <f>IF(AA45=0,0,(D45+F45+H45+J45+L45+N45+P45+R45+T45+V45+X45+Z45)/AA45)</f>
        <v>0</v>
      </c>
    </row>
    <row r="46" spans="1:28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119"/>
      <c r="S46" s="163"/>
      <c r="T46" s="164"/>
      <c r="U46" s="213"/>
      <c r="V46" s="213"/>
      <c r="W46" s="249"/>
      <c r="X46" s="250"/>
      <c r="Y46" s="213"/>
      <c r="Z46" s="213"/>
      <c r="AA46" s="234">
        <f>C46+E46+G46+I46+K46+M46+O46+Q46+S46+U46+W46+Y46</f>
        <v>0</v>
      </c>
      <c r="AB46" s="110">
        <f>IF(AA46=0,0,(D46+F46+H46+J46+L46+N46+P46+R46+T46+V46+X46+Z46)/AA46)</f>
        <v>0</v>
      </c>
    </row>
    <row r="47" spans="1:28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123"/>
      <c r="S47" s="174"/>
      <c r="T47" s="175"/>
      <c r="U47" s="219"/>
      <c r="V47" s="219"/>
      <c r="W47" s="261"/>
      <c r="X47" s="262"/>
      <c r="Y47" s="219"/>
      <c r="Z47" s="219"/>
      <c r="AA47" s="174"/>
      <c r="AB47" s="58"/>
    </row>
    <row r="48" spans="1:28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117"/>
      <c r="S48" s="165"/>
      <c r="T48" s="166"/>
      <c r="U48" s="214"/>
      <c r="V48" s="214"/>
      <c r="W48" s="251"/>
      <c r="X48" s="252"/>
      <c r="Y48" s="214"/>
      <c r="Z48" s="214"/>
      <c r="AA48" s="170">
        <f>C48+E48+G48+I48+K48+M48+O48+Q48+S48+U48+W48+Y48</f>
        <v>0</v>
      </c>
      <c r="AB48" s="62">
        <f>IF(AA48=0,0,(D48+F48+H48+J48+L48+N48+P48+R48+T48+V48+X48+Z48)/AA48)</f>
        <v>0</v>
      </c>
    </row>
    <row r="49" spans="1:28" ht="16.5" thickBot="1">
      <c r="A49" s="556"/>
      <c r="B49" s="23" t="s">
        <v>13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19"/>
      <c r="S49" s="163"/>
      <c r="T49" s="164"/>
      <c r="U49" s="213"/>
      <c r="V49" s="213"/>
      <c r="W49" s="249"/>
      <c r="X49" s="250"/>
      <c r="Y49" s="213"/>
      <c r="Z49" s="213"/>
      <c r="AA49" s="234">
        <f>C49+E49+G49+I49+K49+M49+O49+Q49+S49+U49+W49+Y49</f>
        <v>0</v>
      </c>
      <c r="AB49" s="110">
        <f>IF(AA49=0,0,(D49+F49+H49+J49+L49+N49+P49+R49+T49+V49+X49+Z49)/AA49)</f>
        <v>0</v>
      </c>
    </row>
    <row r="50" spans="1:28" ht="16.5" thickBot="1">
      <c r="A50" s="337">
        <v>15</v>
      </c>
      <c r="B50" s="15" t="s">
        <v>7</v>
      </c>
      <c r="C50" s="66">
        <v>261229</v>
      </c>
      <c r="D50" s="66">
        <v>2486900.08</v>
      </c>
      <c r="E50" s="66">
        <v>261977</v>
      </c>
      <c r="F50" s="66">
        <v>2729800.34</v>
      </c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126"/>
      <c r="S50" s="178"/>
      <c r="T50" s="179"/>
      <c r="U50" s="222"/>
      <c r="V50" s="222"/>
      <c r="W50" s="267"/>
      <c r="X50" s="268"/>
      <c r="Y50" s="222"/>
      <c r="Z50" s="222"/>
      <c r="AA50" s="178">
        <f>C50+E50+G50+I50+K50+M50+O50+Q50+S50+U50+W50+Y50</f>
        <v>523206</v>
      </c>
      <c r="AB50" s="235">
        <f>(D50+F50+H50+J50+L50+N50+P50+R50+T50+V50+X50+Z50)/AA50</f>
        <v>9.9706433412460864</v>
      </c>
    </row>
    <row r="51" spans="1:28" ht="15.75" hidden="1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114"/>
      <c r="S51" s="160"/>
      <c r="T51" s="161"/>
      <c r="U51" s="211"/>
      <c r="V51" s="211"/>
      <c r="W51" s="245"/>
      <c r="X51" s="246"/>
      <c r="Y51" s="211"/>
      <c r="Z51" s="211"/>
      <c r="AA51" s="160"/>
      <c r="AB51" s="87"/>
    </row>
    <row r="52" spans="1:28" ht="15.75" hidden="1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127"/>
      <c r="S52" s="180"/>
      <c r="T52" s="181"/>
      <c r="U52" s="223"/>
      <c r="V52" s="223"/>
      <c r="W52" s="269"/>
      <c r="X52" s="270"/>
      <c r="Y52" s="223"/>
      <c r="Z52" s="223"/>
      <c r="AA52" s="180"/>
      <c r="AB52" s="68"/>
    </row>
    <row r="53" spans="1:28" ht="16.5" hidden="1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128"/>
      <c r="S53" s="182"/>
      <c r="T53" s="183"/>
      <c r="U53" s="224"/>
      <c r="V53" s="224"/>
      <c r="W53" s="271"/>
      <c r="X53" s="272"/>
      <c r="Y53" s="224"/>
      <c r="Z53" s="224"/>
      <c r="AA53" s="182"/>
      <c r="AB53" s="70"/>
    </row>
    <row r="54" spans="1:28" ht="15.75" hidden="1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129"/>
      <c r="S54" s="184"/>
      <c r="T54" s="185"/>
      <c r="U54" s="225"/>
      <c r="V54" s="225"/>
      <c r="W54" s="273"/>
      <c r="X54" s="274"/>
      <c r="Y54" s="225"/>
      <c r="Z54" s="225"/>
      <c r="AA54" s="184"/>
      <c r="AB54" s="72"/>
    </row>
    <row r="55" spans="1:28" ht="13.5" hidden="1" customHeight="1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121"/>
      <c r="S55" s="170"/>
      <c r="T55" s="171"/>
      <c r="U55" s="217"/>
      <c r="V55" s="217"/>
      <c r="W55" s="257"/>
      <c r="X55" s="258"/>
      <c r="Y55" s="217"/>
      <c r="Z55" s="217"/>
      <c r="AA55" s="170"/>
      <c r="AB55" s="62"/>
    </row>
    <row r="56" spans="1:28" ht="13.5" hidden="1" customHeight="1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130"/>
      <c r="S56" s="186"/>
      <c r="T56" s="74"/>
      <c r="U56" s="226"/>
      <c r="V56" s="226"/>
      <c r="W56" s="275"/>
      <c r="X56" s="276"/>
      <c r="Y56" s="226"/>
      <c r="Z56" s="226"/>
      <c r="AA56" s="186"/>
      <c r="AB56" s="74"/>
    </row>
    <row r="57" spans="1:28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129"/>
      <c r="S57" s="184"/>
      <c r="T57" s="185"/>
      <c r="U57" s="225"/>
      <c r="V57" s="225"/>
      <c r="W57" s="273"/>
      <c r="X57" s="274"/>
      <c r="Y57" s="225"/>
      <c r="Z57" s="225"/>
      <c r="AA57" s="184"/>
      <c r="AB57" s="72"/>
    </row>
    <row r="58" spans="1:28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31"/>
      <c r="S58" s="187"/>
      <c r="T58" s="188"/>
      <c r="U58" s="227"/>
      <c r="V58" s="227"/>
      <c r="W58" s="277"/>
      <c r="X58" s="278"/>
      <c r="Y58" s="227"/>
      <c r="Z58" s="227"/>
      <c r="AA58" s="170">
        <f>C58+E58+G58+I58+K58+M58+O58+Q58+S58+U58+W58+Y58</f>
        <v>481182.00000000035</v>
      </c>
      <c r="AB58" s="62">
        <f>IF(AA58=0,0,(D58+F58+H58+J58+L58+N58+P58+R58+T58+V58+X58+Z58)/AA58)</f>
        <v>1.5009763665307501</v>
      </c>
    </row>
    <row r="59" spans="1:28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/>
      <c r="H59" s="76"/>
      <c r="I59" s="93"/>
      <c r="J59" s="93"/>
      <c r="K59" s="93"/>
      <c r="L59" s="93"/>
      <c r="M59" s="106"/>
      <c r="N59" s="93"/>
      <c r="O59" s="93"/>
      <c r="P59" s="93"/>
      <c r="Q59" s="93"/>
      <c r="R59" s="132"/>
      <c r="S59" s="189"/>
      <c r="T59" s="190"/>
      <c r="U59" s="228"/>
      <c r="V59" s="228"/>
      <c r="W59" s="279"/>
      <c r="X59" s="280"/>
      <c r="Y59" s="228"/>
      <c r="Z59" s="228"/>
      <c r="AA59" s="234">
        <f>C59+E59+G59+I59+K59+M59+O59+Q59+S59+U59+W59+Y59</f>
        <v>18.919999999999998</v>
      </c>
      <c r="AB59" s="110">
        <f>IF(AA59=0,0,(D59+F59+H59+J59+L59+N59+P59+R59+T59+V59+X59+Z59)/AA59)</f>
        <v>759.70560253699796</v>
      </c>
    </row>
    <row r="60" spans="1:28" ht="15" customHeight="1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129"/>
      <c r="S60" s="184"/>
      <c r="T60" s="185"/>
      <c r="U60" s="225"/>
      <c r="V60" s="225"/>
      <c r="W60" s="273"/>
      <c r="X60" s="274"/>
      <c r="Y60" s="225"/>
      <c r="Z60" s="225"/>
      <c r="AA60" s="184"/>
      <c r="AB60" s="72"/>
    </row>
    <row r="61" spans="1:28" ht="12.75" customHeight="1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121"/>
      <c r="S61" s="170"/>
      <c r="T61" s="171"/>
      <c r="U61" s="217"/>
      <c r="V61" s="217"/>
      <c r="W61" s="257"/>
      <c r="X61" s="258"/>
      <c r="Y61" s="217"/>
      <c r="Z61" s="217"/>
      <c r="AA61" s="170">
        <f>C61+E61+G61+I61+K61+M61+O61+Q61+S61+U61+W61+Y61</f>
        <v>0</v>
      </c>
      <c r="AB61" s="62">
        <f>IF(AA61=0,0,(D61+F61+H61+J61+L61+N61+P61+R61+T61+V61+X61+Z61)/AA61)</f>
        <v>0</v>
      </c>
    </row>
    <row r="62" spans="1:28" ht="13.5" customHeight="1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133"/>
      <c r="S62" s="191"/>
      <c r="T62" s="192"/>
      <c r="U62" s="229"/>
      <c r="V62" s="229"/>
      <c r="W62" s="281"/>
      <c r="X62" s="282"/>
      <c r="Y62" s="229"/>
      <c r="Z62" s="229"/>
      <c r="AA62" s="234">
        <f>C62+E62+G62+I62+K62+M62+O62+Q62+S62+U62+W62+Y62</f>
        <v>0</v>
      </c>
      <c r="AB62" s="110">
        <f>IF(AA62=0,0,(D62+F62+H62+J62+L62+N62+P62+R62+T62+V62+X62+Z62)/AA62)</f>
        <v>0</v>
      </c>
    </row>
    <row r="63" spans="1:28" ht="15" customHeight="1">
      <c r="A63" s="559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129"/>
      <c r="S63" s="184"/>
      <c r="T63" s="185"/>
      <c r="U63" s="225"/>
      <c r="V63" s="225"/>
      <c r="W63" s="273"/>
      <c r="X63" s="274"/>
      <c r="Y63" s="225"/>
      <c r="Z63" s="225"/>
      <c r="AA63" s="184"/>
      <c r="AB63" s="72"/>
    </row>
    <row r="64" spans="1:28" ht="12.75" customHeight="1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121"/>
      <c r="S64" s="170"/>
      <c r="T64" s="171"/>
      <c r="U64" s="217"/>
      <c r="V64" s="217"/>
      <c r="W64" s="257"/>
      <c r="X64" s="258"/>
      <c r="Y64" s="217"/>
      <c r="Z64" s="217"/>
      <c r="AA64" s="170">
        <f>C64+E64+G64+I64+K64+M64+O64+Q64+S64+U64+W64+Y64</f>
        <v>23877</v>
      </c>
      <c r="AB64" s="62">
        <f>IF(AA64=0,0,(D64+F64+H64+J64+L64+N64+P64+R64+T64+V64+X64+Z64)/AA64)</f>
        <v>1.4144151275285839</v>
      </c>
    </row>
    <row r="65" spans="1:28" ht="13.5" customHeight="1" thickBot="1">
      <c r="A65" s="559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133"/>
      <c r="S65" s="191"/>
      <c r="T65" s="192"/>
      <c r="U65" s="229"/>
      <c r="V65" s="229"/>
      <c r="W65" s="281"/>
      <c r="X65" s="282"/>
      <c r="Y65" s="229"/>
      <c r="Z65" s="229"/>
      <c r="AA65" s="234">
        <f>C65+E65+G65+I65+K65+M65+O65+Q65+S65+U65+W65+Y65</f>
        <v>21.12</v>
      </c>
      <c r="AB65" s="110">
        <f>IF(AA65=0,0,(D65+F65+H65+J65+L65+N65+P65+R65+T65+V65+X65+Z65)/AA65)</f>
        <v>762.50142045454538</v>
      </c>
    </row>
    <row r="66" spans="1:28" ht="29.25" customHeight="1">
      <c r="A66" s="558">
        <v>19</v>
      </c>
      <c r="B66" s="17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134"/>
      <c r="S66" s="193"/>
      <c r="T66" s="194"/>
      <c r="U66" s="230"/>
      <c r="V66" s="230"/>
      <c r="W66" s="283"/>
      <c r="X66" s="284"/>
      <c r="Y66" s="230"/>
      <c r="Z66" s="230"/>
      <c r="AA66" s="193"/>
      <c r="AB66" s="78"/>
    </row>
    <row r="67" spans="1:28" ht="12.75" customHeight="1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121"/>
      <c r="S67" s="170"/>
      <c r="T67" s="171"/>
      <c r="U67" s="217"/>
      <c r="V67" s="217"/>
      <c r="W67" s="257"/>
      <c r="X67" s="258"/>
      <c r="Y67" s="217"/>
      <c r="Z67" s="217"/>
      <c r="AA67" s="170">
        <f>C67+E67+G67+I67+K67+M67+O67+Q67+S67+U67+W67+Y67</f>
        <v>13005</v>
      </c>
      <c r="AB67" s="62">
        <f>IF(AA67=0,0,(D67+F67+H67+J67+L67+N67+P67+R67+T67+V67+X67+Z67)/AA67)</f>
        <v>1.5273256439830836</v>
      </c>
    </row>
    <row r="68" spans="1:28" ht="13.5" customHeight="1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/>
      <c r="H68" s="63"/>
      <c r="I68" s="63"/>
      <c r="J68" s="63"/>
      <c r="K68" s="104"/>
      <c r="L68" s="63"/>
      <c r="M68" s="63"/>
      <c r="N68" s="63"/>
      <c r="O68" s="104"/>
      <c r="P68" s="63"/>
      <c r="Q68" s="63"/>
      <c r="R68" s="133"/>
      <c r="S68" s="191"/>
      <c r="T68" s="192"/>
      <c r="U68" s="229"/>
      <c r="V68" s="229"/>
      <c r="W68" s="281"/>
      <c r="X68" s="282"/>
      <c r="Y68" s="229"/>
      <c r="Z68" s="229"/>
      <c r="AA68" s="234">
        <f>C68+E68+G68+I68+K68+M68+O68+Q68+S68+U68+W68+Y68</f>
        <v>19.02</v>
      </c>
      <c r="AB68" s="110">
        <f>IF(AA68=0,0,(D68+F68+H68+J68+L68+N68+P68+R68+T68+V68+X68+Z68)/AA68)</f>
        <v>763.43112513144058</v>
      </c>
    </row>
    <row r="69" spans="1:28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129"/>
      <c r="S69" s="184"/>
      <c r="T69" s="185"/>
      <c r="U69" s="225"/>
      <c r="V69" s="225"/>
      <c r="W69" s="273"/>
      <c r="X69" s="274"/>
      <c r="Y69" s="225"/>
      <c r="Z69" s="225"/>
      <c r="AA69" s="184"/>
      <c r="AB69" s="72"/>
    </row>
    <row r="70" spans="1:28" ht="12.75" customHeight="1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121"/>
      <c r="S70" s="170"/>
      <c r="T70" s="171"/>
      <c r="U70" s="217"/>
      <c r="V70" s="217"/>
      <c r="W70" s="257"/>
      <c r="X70" s="258"/>
      <c r="Y70" s="217"/>
      <c r="Z70" s="217"/>
      <c r="AA70" s="170">
        <f>C70+E70+G70+I70+K70+M70+O70+Q70+S70+U70+W70+Y70</f>
        <v>455030.00000000035</v>
      </c>
      <c r="AB70" s="62">
        <f>IF(AA70=0,0,(D70+F70+H70+J70+L70+N70+P70+R70+T70+V70+X70+Z70)/AA70)</f>
        <v>1.4727772894094884</v>
      </c>
    </row>
    <row r="71" spans="1:28" ht="13.5" customHeight="1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133"/>
      <c r="S71" s="191"/>
      <c r="T71" s="192"/>
      <c r="U71" s="229"/>
      <c r="V71" s="229"/>
      <c r="W71" s="281"/>
      <c r="X71" s="282"/>
      <c r="Y71" s="229"/>
      <c r="Z71" s="229"/>
      <c r="AA71" s="234">
        <f>C71+E71+G71+I71+K71+M71+O71+Q71+S71+U71+W71+Y71</f>
        <v>188.22</v>
      </c>
      <c r="AB71" s="110">
        <f>IF(AA71=0,0,(D71+F71+H71+J71+L71+N71+P71+R71+T71+V71+X71+Z71)/AA71)</f>
        <v>763.85623206885555</v>
      </c>
    </row>
    <row r="72" spans="1:28" ht="12.75" customHeight="1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114"/>
      <c r="S72" s="160"/>
      <c r="T72" s="161"/>
      <c r="U72" s="211"/>
      <c r="V72" s="211"/>
      <c r="W72" s="245"/>
      <c r="X72" s="246"/>
      <c r="Y72" s="211"/>
      <c r="Z72" s="211"/>
      <c r="AA72" s="160"/>
      <c r="AB72" s="87"/>
    </row>
    <row r="73" spans="1:28" ht="12.75" customHeight="1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127"/>
      <c r="S73" s="180"/>
      <c r="T73" s="181"/>
      <c r="U73" s="223"/>
      <c r="V73" s="223"/>
      <c r="W73" s="269"/>
      <c r="X73" s="270"/>
      <c r="Y73" s="223"/>
      <c r="Z73" s="223"/>
      <c r="AA73" s="170">
        <f>C73+E73+G73+I73+K73+M73+O73+Q73+S73+U73+W73+Y73</f>
        <v>9008.9999999999982</v>
      </c>
      <c r="AB73" s="62">
        <f>IF(AA73=0,0,(D73+F73+H73+J73+L73+N73+P73+R73+T73+V73+X73+Z73)/AA73)</f>
        <v>1.7731968031968035</v>
      </c>
    </row>
    <row r="74" spans="1:28" ht="12.75" customHeight="1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133"/>
      <c r="S74" s="191"/>
      <c r="T74" s="192"/>
      <c r="U74" s="229"/>
      <c r="V74" s="229"/>
      <c r="W74" s="281"/>
      <c r="X74" s="282"/>
      <c r="Y74" s="229"/>
      <c r="Z74" s="229"/>
      <c r="AA74" s="234">
        <f>C74+E74+G74+I74+K74+M74+O74+Q74+S74+U74+W74+Y74</f>
        <v>0</v>
      </c>
      <c r="AB74" s="110">
        <f>IF(AA74=0,0,(D74+F74+H74+J74+L74+N74+P74+R74+T74+V74+X74+Z74)/AA74)</f>
        <v>0</v>
      </c>
    </row>
    <row r="75" spans="1:28" ht="12.75" customHeight="1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114"/>
      <c r="S75" s="160"/>
      <c r="T75" s="161"/>
      <c r="U75" s="211"/>
      <c r="V75" s="211"/>
      <c r="W75" s="245"/>
      <c r="X75" s="246"/>
      <c r="Y75" s="211"/>
      <c r="Z75" s="211"/>
      <c r="AA75" s="160"/>
      <c r="AB75" s="87"/>
    </row>
    <row r="76" spans="1:28" ht="12.75" customHeight="1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127"/>
      <c r="S76" s="180"/>
      <c r="T76" s="181"/>
      <c r="U76" s="223"/>
      <c r="V76" s="223"/>
      <c r="W76" s="269"/>
      <c r="X76" s="270"/>
      <c r="Y76" s="223"/>
      <c r="Z76" s="223"/>
      <c r="AA76" s="170">
        <f>C76+E76+G76+I76+K76+M76+O76+Q76+S76+U76+W76+Y76</f>
        <v>2678896.9999999991</v>
      </c>
      <c r="AB76" s="62">
        <f>IF(AA76=0,0,(D76+F76+H76+J76+L76+N76+P76+R76+T76+V76+X76+Z76)/AA76)</f>
        <v>1.5747523738314693</v>
      </c>
    </row>
    <row r="77" spans="1:28" ht="12.75" customHeight="1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/>
      <c r="H77" s="79"/>
      <c r="I77" s="103"/>
      <c r="J77" s="103"/>
      <c r="K77" s="103"/>
      <c r="L77" s="103"/>
      <c r="M77" s="103"/>
      <c r="N77" s="103"/>
      <c r="O77" s="103"/>
      <c r="P77" s="103"/>
      <c r="Q77" s="103"/>
      <c r="R77" s="135"/>
      <c r="S77" s="191"/>
      <c r="T77" s="192"/>
      <c r="U77" s="229"/>
      <c r="V77" s="229"/>
      <c r="W77" s="281"/>
      <c r="X77" s="282"/>
      <c r="Y77" s="229"/>
      <c r="Z77" s="229"/>
      <c r="AA77" s="234">
        <f>C77+E77+G77+I77+K77+M77+O77+Q77+S77+U77+W77+Y77</f>
        <v>3761.79</v>
      </c>
      <c r="AB77" s="110">
        <f>IF(AA77=0,0,(D77+F77+H77+J77+L77+N77+P77+R77+T77+V77+X77+Z77)/AA77)</f>
        <v>766.3380624649435</v>
      </c>
    </row>
    <row r="78" spans="1:28" ht="12.75" customHeight="1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114"/>
      <c r="S78" s="160"/>
      <c r="T78" s="161"/>
      <c r="U78" s="211"/>
      <c r="V78" s="211"/>
      <c r="W78" s="245"/>
      <c r="X78" s="246"/>
      <c r="Y78" s="211"/>
      <c r="Z78" s="211"/>
      <c r="AA78" s="160"/>
      <c r="AB78" s="87"/>
    </row>
    <row r="79" spans="1:28" ht="12.75" customHeight="1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127"/>
      <c r="S79" s="180"/>
      <c r="T79" s="181"/>
      <c r="U79" s="223"/>
      <c r="V79" s="223"/>
      <c r="W79" s="269"/>
      <c r="X79" s="270"/>
      <c r="Y79" s="223"/>
      <c r="Z79" s="223"/>
      <c r="AA79" s="170">
        <f>C79+E79+G79+I79+K79+M79+O79+Q79+S79+U79+W79+Y79</f>
        <v>18627</v>
      </c>
      <c r="AB79" s="62">
        <f>IF(AA79=0,0,(D79+F79+H79+J79+L79+N79+P79+R79+T79+V79+X79+Z79)/AA79)</f>
        <v>1.2292602136683308</v>
      </c>
    </row>
    <row r="80" spans="1:28" ht="12.75" customHeight="1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136"/>
      <c r="S80" s="195"/>
      <c r="T80" s="196"/>
      <c r="U80" s="231"/>
      <c r="V80" s="231"/>
      <c r="W80" s="281"/>
      <c r="X80" s="282"/>
      <c r="Y80" s="229"/>
      <c r="Z80" s="229"/>
      <c r="AA80" s="234">
        <f>C80+E80+G80+I80+K80+M80+O80+Q80+S80+U80+W80+Y80</f>
        <v>0</v>
      </c>
      <c r="AB80" s="110">
        <f>IF(AA80=0,0,(D80+F80+H80+J80+L80+N80+P80+R80+T80+V80+X80+Z80)/AA80)</f>
        <v>0</v>
      </c>
    </row>
    <row r="81" spans="1:28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114"/>
      <c r="S81" s="160"/>
      <c r="T81" s="161"/>
      <c r="U81" s="211"/>
      <c r="V81" s="211"/>
      <c r="W81" s="245"/>
      <c r="X81" s="246"/>
      <c r="Y81" s="211"/>
      <c r="Z81" s="211"/>
      <c r="AA81" s="160"/>
      <c r="AB81" s="87"/>
    </row>
    <row r="82" spans="1:28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137"/>
      <c r="S82" s="197"/>
      <c r="T82" s="198"/>
      <c r="U82" s="232"/>
      <c r="V82" s="232"/>
      <c r="W82" s="285"/>
      <c r="X82" s="286"/>
      <c r="Y82" s="232"/>
      <c r="Z82" s="232"/>
      <c r="AA82" s="170">
        <f>C82+E82+G82+I82+K82+M82+O82+Q82+S82+U82+W82+Y82</f>
        <v>117319.99999999999</v>
      </c>
      <c r="AB82" s="62">
        <f>IF(AA82=0,0,(D82+F82+H82+J82+L82+N82+P82+R82+T82+V82+X82+Z82)/AA82)</f>
        <v>1.603990027275827</v>
      </c>
    </row>
    <row r="83" spans="1:28" ht="16.5" thickBot="1">
      <c r="A83" s="559"/>
      <c r="B83" s="293" t="s">
        <v>13</v>
      </c>
      <c r="C83" s="93">
        <v>648</v>
      </c>
      <c r="D83" s="93">
        <v>491752.90511999995</v>
      </c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132"/>
      <c r="S83" s="189"/>
      <c r="T83" s="190"/>
      <c r="U83" s="228"/>
      <c r="V83" s="228"/>
      <c r="W83" s="279"/>
      <c r="X83" s="280"/>
      <c r="Y83" s="228"/>
      <c r="Z83" s="228"/>
      <c r="AA83" s="234">
        <f>C83+E83+G83+I83+K83+M83+O83+Q83+S83+U83+W83+Y83</f>
        <v>648</v>
      </c>
      <c r="AB83" s="110">
        <f>IF(AA83=0,0,(D83+F83+H83+J83+L83+N83+P83+R83+T83+V83+X83+Z83)/AA83)</f>
        <v>758.87793999999997</v>
      </c>
    </row>
    <row r="84" spans="1:28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114"/>
      <c r="S84" s="160"/>
      <c r="T84" s="161"/>
      <c r="U84" s="211"/>
      <c r="V84" s="211"/>
      <c r="W84" s="245"/>
      <c r="X84" s="246"/>
      <c r="Y84" s="211"/>
      <c r="Z84" s="211"/>
      <c r="AA84" s="160"/>
      <c r="AB84" s="87"/>
    </row>
    <row r="85" spans="1:28" ht="15.75">
      <c r="A85" s="559"/>
      <c r="B85" s="9" t="s">
        <v>12</v>
      </c>
      <c r="C85" s="67">
        <v>173540.99999999991</v>
      </c>
      <c r="D85" s="67">
        <v>275990.93</v>
      </c>
      <c r="E85" s="67"/>
      <c r="F85" s="67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137"/>
      <c r="S85" s="197"/>
      <c r="T85" s="198"/>
      <c r="U85" s="232"/>
      <c r="V85" s="232"/>
      <c r="W85" s="285"/>
      <c r="X85" s="286"/>
      <c r="Y85" s="232"/>
      <c r="Z85" s="232"/>
      <c r="AA85" s="170">
        <f>C85+E85+G85+I85+K85+M85+O85+Q85+S85+U85+W85+Y85</f>
        <v>173540.99999999991</v>
      </c>
      <c r="AB85" s="62">
        <f>IF(AA85=0,0,(D85+F85+H85+J85+L85+N85+P85+R85+T85+V85+X85+Z85)/AA85)</f>
        <v>1.5903500037455134</v>
      </c>
    </row>
    <row r="86" spans="1:28" ht="16.5" thickBot="1">
      <c r="A86" s="560"/>
      <c r="B86" s="16" t="s">
        <v>13</v>
      </c>
      <c r="C86" s="63">
        <v>304</v>
      </c>
      <c r="D86" s="63">
        <v>230698.89375999998</v>
      </c>
      <c r="E86" s="63"/>
      <c r="F86" s="63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5"/>
      <c r="S86" s="316"/>
      <c r="T86" s="317"/>
      <c r="U86" s="318"/>
      <c r="V86" s="318"/>
      <c r="W86" s="319"/>
      <c r="X86" s="320"/>
      <c r="Y86" s="318"/>
      <c r="Z86" s="318"/>
      <c r="AA86" s="321">
        <f>C86+E86+G86+I86+K86+M86+O86+Q86+S86+U86+W86+Y86</f>
        <v>304</v>
      </c>
      <c r="AB86" s="110">
        <f>IF(AA86=0,0,(D86+F86+H86+J86+L86+N86+P86+R86+T86+V86+X86+Z86)/AA86)</f>
        <v>758.87793999999997</v>
      </c>
    </row>
    <row r="87" spans="1:28" ht="19.5" customHeight="1">
      <c r="A87" s="559">
        <v>26</v>
      </c>
      <c r="B87" s="82" t="s">
        <v>55</v>
      </c>
      <c r="C87" s="295"/>
      <c r="D87" s="295"/>
      <c r="E87" s="295"/>
      <c r="F87" s="295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304"/>
      <c r="R87" s="305"/>
      <c r="S87" s="306"/>
      <c r="T87" s="307"/>
      <c r="U87" s="308"/>
      <c r="V87" s="308"/>
      <c r="W87" s="309"/>
      <c r="X87" s="310"/>
      <c r="Y87" s="308"/>
      <c r="Z87" s="308"/>
      <c r="AA87" s="350"/>
      <c r="AB87" s="87"/>
    </row>
    <row r="88" spans="1:28" ht="14.25" customHeight="1">
      <c r="A88" s="559"/>
      <c r="B88" s="9" t="s">
        <v>12</v>
      </c>
      <c r="C88" s="67">
        <v>23653</v>
      </c>
      <c r="D88" s="67">
        <v>38593.65</v>
      </c>
      <c r="E88" s="67">
        <v>255</v>
      </c>
      <c r="F88" s="67">
        <v>437.12</v>
      </c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67"/>
      <c r="R88" s="67"/>
      <c r="S88" s="67"/>
      <c r="T88" s="67"/>
      <c r="U88" s="67"/>
      <c r="V88" s="67"/>
      <c r="W88" s="67"/>
      <c r="X88" s="67"/>
      <c r="Y88" s="67"/>
      <c r="Z88" s="127"/>
      <c r="AA88" s="170">
        <f>C88+E88+G88+I88+K88+M88+O88+Q88+S88+U88+W88+Y88</f>
        <v>23908</v>
      </c>
      <c r="AB88" s="62">
        <f>IF(AA88=0,0,(D88+F88+H88+J88+L88+N88+P88+R88+T88+V88+X88+Z88)/AA88)</f>
        <v>1.632540153923373</v>
      </c>
    </row>
    <row r="89" spans="1:28" ht="16.5" thickBot="1">
      <c r="A89" s="560"/>
      <c r="B89" s="293" t="s">
        <v>13</v>
      </c>
      <c r="C89" s="103">
        <v>85.61</v>
      </c>
      <c r="D89" s="103">
        <v>64967.540443400001</v>
      </c>
      <c r="E89" s="103">
        <v>4.66</v>
      </c>
      <c r="F89" s="103">
        <v>3577.6</v>
      </c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35"/>
      <c r="AA89" s="321">
        <f>C89+E89+G89+I89+K89+M89+O89+Q89+S89+U89+W89+Y89</f>
        <v>90.27</v>
      </c>
      <c r="AB89" s="110">
        <f>IF(AA89=0,0,(D89+F89+H89+J89+L89+N89+P89+R89+T89+V89+X89+Z89)/AA89)</f>
        <v>759.33466759056171</v>
      </c>
    </row>
    <row r="90" spans="1:28" ht="15.75">
      <c r="A90" s="551"/>
      <c r="B90" s="298" t="s">
        <v>15</v>
      </c>
      <c r="C90" s="299">
        <f>C9+C12+C15+C18+C21+C24+C27+C30+C33+C36+C39+C42+C45+C48+C50+C58+C61+C64+C67+C70+C73+C76+C79+C82+C85+C88</f>
        <v>2216371.0000000009</v>
      </c>
      <c r="D90" s="299">
        <f>D9+D12+D15+D18+D21+D24+D27+D30+D33+D36+D39+D42+D45+D48+D50+D58+D61+D64+D67+D70+D73+D76+D79+D82+D85+D88</f>
        <v>5566196.540000001</v>
      </c>
      <c r="E90" s="299">
        <f t="shared" ref="E90:Z90" si="0">E9+E12+E15+E18+E21+E24+E27+E30+E33+E36+E39+E42+E45+E48+E50+E58+E61+E64+E67+E70+E73+E76+E79+E82+E85+E88</f>
        <v>2787405.9999999991</v>
      </c>
      <c r="F90" s="299">
        <f t="shared" si="0"/>
        <v>6592547.7999999998</v>
      </c>
      <c r="G90" s="299">
        <f t="shared" si="0"/>
        <v>0</v>
      </c>
      <c r="H90" s="299">
        <f t="shared" si="0"/>
        <v>0</v>
      </c>
      <c r="I90" s="299">
        <f t="shared" si="0"/>
        <v>0</v>
      </c>
      <c r="J90" s="299">
        <f t="shared" si="0"/>
        <v>0</v>
      </c>
      <c r="K90" s="299">
        <f t="shared" si="0"/>
        <v>0</v>
      </c>
      <c r="L90" s="299">
        <f t="shared" si="0"/>
        <v>0</v>
      </c>
      <c r="M90" s="299">
        <f t="shared" si="0"/>
        <v>0</v>
      </c>
      <c r="N90" s="299">
        <f t="shared" si="0"/>
        <v>0</v>
      </c>
      <c r="O90" s="299">
        <f t="shared" si="0"/>
        <v>0</v>
      </c>
      <c r="P90" s="299">
        <f t="shared" si="0"/>
        <v>0</v>
      </c>
      <c r="Q90" s="299">
        <f t="shared" si="0"/>
        <v>0</v>
      </c>
      <c r="R90" s="299">
        <f t="shared" si="0"/>
        <v>0</v>
      </c>
      <c r="S90" s="299">
        <f t="shared" si="0"/>
        <v>0</v>
      </c>
      <c r="T90" s="299">
        <f t="shared" si="0"/>
        <v>0</v>
      </c>
      <c r="U90" s="299">
        <f t="shared" si="0"/>
        <v>0</v>
      </c>
      <c r="V90" s="299">
        <f t="shared" si="0"/>
        <v>0</v>
      </c>
      <c r="W90" s="299">
        <f t="shared" si="0"/>
        <v>0</v>
      </c>
      <c r="X90" s="299">
        <f t="shared" si="0"/>
        <v>0</v>
      </c>
      <c r="Y90" s="299">
        <f t="shared" si="0"/>
        <v>0</v>
      </c>
      <c r="Z90" s="299">
        <f t="shared" si="0"/>
        <v>0</v>
      </c>
      <c r="AA90" s="300">
        <f>C90+E90+G90+I90+K90+M90+O90+Q90+S90+U90+W90+Y90</f>
        <v>5003777</v>
      </c>
      <c r="AB90" s="301">
        <f>(D90+F90+H90+J90+L90+N90+P90+R90+T90+V90+X90+Z90)/AA90</f>
        <v>2.4299133114845044</v>
      </c>
    </row>
    <row r="91" spans="1:28" ht="16.5" thickBot="1">
      <c r="A91" s="552"/>
      <c r="B91" s="302" t="s">
        <v>14</v>
      </c>
      <c r="C91" s="303">
        <f>C10+C13+C16+C19+C22+C25+C28+C31+C34+C37+C40+C43+C46+C49+C59+C62+C65+C68+C71+C74+C77+C80+C83+C86+C89</f>
        <v>2067.5300000000002</v>
      </c>
      <c r="D91" s="303">
        <f>D10+D13+D16+D19+D22+D25+D28+D31+D34+D37+D40+D43+D46+D49+D59+D62+D65+D68+D71+D74+D77+D80+D83+D86+D89</f>
        <v>1569002.8993233999</v>
      </c>
      <c r="E91" s="303">
        <f t="shared" ref="E91:Z91" si="1">E10+E13+E16+E19+E22+E25+E28+E31+E34+E37+E40+E43+E46+E49+E59+E62+E65+E68+E71+E74+E77+E80+E83+E86+E89</f>
        <v>3568.35</v>
      </c>
      <c r="F91" s="303">
        <f t="shared" si="1"/>
        <v>2739509.3400000003</v>
      </c>
      <c r="G91" s="303">
        <f t="shared" si="1"/>
        <v>0</v>
      </c>
      <c r="H91" s="303">
        <f t="shared" si="1"/>
        <v>0</v>
      </c>
      <c r="I91" s="303">
        <f t="shared" si="1"/>
        <v>0</v>
      </c>
      <c r="J91" s="303">
        <f t="shared" si="1"/>
        <v>0</v>
      </c>
      <c r="K91" s="303">
        <f t="shared" si="1"/>
        <v>0</v>
      </c>
      <c r="L91" s="303">
        <f t="shared" si="1"/>
        <v>0</v>
      </c>
      <c r="M91" s="303">
        <f t="shared" si="1"/>
        <v>0</v>
      </c>
      <c r="N91" s="303">
        <f t="shared" si="1"/>
        <v>0</v>
      </c>
      <c r="O91" s="303">
        <f t="shared" si="1"/>
        <v>0</v>
      </c>
      <c r="P91" s="303">
        <f t="shared" si="1"/>
        <v>0</v>
      </c>
      <c r="Q91" s="303">
        <f t="shared" si="1"/>
        <v>0</v>
      </c>
      <c r="R91" s="303">
        <f t="shared" si="1"/>
        <v>0</v>
      </c>
      <c r="S91" s="303">
        <f t="shared" si="1"/>
        <v>0</v>
      </c>
      <c r="T91" s="303">
        <f t="shared" si="1"/>
        <v>0</v>
      </c>
      <c r="U91" s="303">
        <f t="shared" si="1"/>
        <v>0</v>
      </c>
      <c r="V91" s="303">
        <f t="shared" si="1"/>
        <v>0</v>
      </c>
      <c r="W91" s="303">
        <f t="shared" si="1"/>
        <v>0</v>
      </c>
      <c r="X91" s="303">
        <f t="shared" si="1"/>
        <v>0</v>
      </c>
      <c r="Y91" s="303">
        <f t="shared" si="1"/>
        <v>0</v>
      </c>
      <c r="Z91" s="303">
        <f t="shared" si="1"/>
        <v>0</v>
      </c>
      <c r="AA91" s="236">
        <f>C91+E91+G91+I91+K91+M91+O91+Q91+S91+U91+W91+Y91</f>
        <v>5635.88</v>
      </c>
      <c r="AB91" s="237">
        <f>(D91+F91+H91+J91+L91+N91+P91+R91+T91+V91+X91+Z91)/AA91</f>
        <v>764.47905905083144</v>
      </c>
    </row>
    <row r="96" spans="1:28">
      <c r="AA96" s="11"/>
      <c r="AB96" s="11"/>
    </row>
    <row r="97" spans="27:28">
      <c r="AA97" s="12"/>
      <c r="AB97" s="12"/>
    </row>
    <row r="98" spans="27:28">
      <c r="AA98" s="12"/>
      <c r="AB98" s="20"/>
    </row>
    <row r="99" spans="27:28">
      <c r="AA99" s="12"/>
    </row>
    <row r="100" spans="27:28">
      <c r="AA100" s="12"/>
      <c r="AB100" s="12"/>
    </row>
    <row r="101" spans="27:28">
      <c r="AA101" s="12"/>
      <c r="AB101" s="8"/>
    </row>
    <row r="102" spans="27:28">
      <c r="AA102" s="12"/>
    </row>
  </sheetData>
  <mergeCells count="43">
    <mergeCell ref="S3:T3"/>
    <mergeCell ref="U3:V3"/>
    <mergeCell ref="W3:X3"/>
    <mergeCell ref="Y3:Z3"/>
    <mergeCell ref="AA3:AB3"/>
    <mergeCell ref="I3:J3"/>
    <mergeCell ref="K3:L3"/>
    <mergeCell ref="M3:N3"/>
    <mergeCell ref="O3:P3"/>
    <mergeCell ref="Q3:R3"/>
    <mergeCell ref="A3:A6"/>
    <mergeCell ref="B3:B6"/>
    <mergeCell ref="G3:H3"/>
    <mergeCell ref="C3:D3"/>
    <mergeCell ref="E3:F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69:A71"/>
    <mergeCell ref="A72:A74"/>
    <mergeCell ref="A38:A40"/>
    <mergeCell ref="A41:A43"/>
    <mergeCell ref="A44:A46"/>
    <mergeCell ref="A47:A49"/>
    <mergeCell ref="A57:A59"/>
    <mergeCell ref="A51:A53"/>
    <mergeCell ref="A54:A56"/>
    <mergeCell ref="A60:A62"/>
    <mergeCell ref="A63:A65"/>
    <mergeCell ref="A66:A68"/>
    <mergeCell ref="A87:A89"/>
    <mergeCell ref="A90:A91"/>
    <mergeCell ref="A75:A77"/>
    <mergeCell ref="A78:A80"/>
    <mergeCell ref="A81:A83"/>
    <mergeCell ref="A84:A8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102"/>
  <sheetViews>
    <sheetView workbookViewId="0">
      <selection sqref="A1:AB1"/>
    </sheetView>
  </sheetViews>
  <sheetFormatPr defaultRowHeight="15"/>
  <cols>
    <col min="1" max="1" width="7.42578125" customWidth="1"/>
    <col min="2" max="2" width="51.42578125" customWidth="1"/>
    <col min="3" max="3" width="12.5703125" hidden="1" customWidth="1"/>
    <col min="4" max="4" width="14.7109375" hidden="1" customWidth="1"/>
    <col min="5" max="6" width="14.85546875" hidden="1" customWidth="1"/>
    <col min="7" max="16" width="12.5703125" hidden="1" customWidth="1"/>
    <col min="17" max="17" width="11.28515625" hidden="1" customWidth="1"/>
    <col min="18" max="20" width="13.42578125" hidden="1" customWidth="1"/>
    <col min="21" max="21" width="11.28515625" hidden="1" customWidth="1"/>
    <col min="22" max="22" width="13.140625" hidden="1" customWidth="1"/>
    <col min="23" max="23" width="11.28515625" hidden="1" customWidth="1"/>
    <col min="24" max="24" width="13.140625" hidden="1" customWidth="1"/>
    <col min="25" max="25" width="13.42578125" hidden="1" customWidth="1"/>
    <col min="26" max="26" width="23.28515625" hidden="1" customWidth="1"/>
    <col min="27" max="27" width="15.28515625" customWidth="1"/>
    <col min="28" max="28" width="15" customWidth="1"/>
  </cols>
  <sheetData>
    <row r="1" spans="1:28" ht="30.75" customHeight="1">
      <c r="B1" s="294" t="s">
        <v>11</v>
      </c>
      <c r="C1" s="294"/>
      <c r="D1" s="294"/>
      <c r="E1" s="294"/>
      <c r="F1" s="294"/>
      <c r="G1" s="294"/>
    </row>
    <row r="2" spans="1:28" ht="15.75" thickBot="1">
      <c r="AA2" s="11"/>
    </row>
    <row r="3" spans="1:28" ht="16.5" thickBot="1">
      <c r="A3" s="547" t="s">
        <v>0</v>
      </c>
      <c r="B3" s="547" t="s">
        <v>1</v>
      </c>
      <c r="C3" s="545">
        <v>43466</v>
      </c>
      <c r="D3" s="546"/>
      <c r="E3" s="545">
        <v>43497</v>
      </c>
      <c r="F3" s="546"/>
      <c r="G3" s="545">
        <v>43525</v>
      </c>
      <c r="H3" s="546"/>
      <c r="I3" s="545">
        <v>43556</v>
      </c>
      <c r="J3" s="546"/>
      <c r="K3" s="545">
        <v>43586</v>
      </c>
      <c r="L3" s="546"/>
      <c r="M3" s="545">
        <v>43617</v>
      </c>
      <c r="N3" s="546"/>
      <c r="O3" s="545">
        <v>43647</v>
      </c>
      <c r="P3" s="546"/>
      <c r="Q3" s="545">
        <v>43678</v>
      </c>
      <c r="R3" s="550"/>
      <c r="S3" s="545">
        <v>43709</v>
      </c>
      <c r="T3" s="546"/>
      <c r="U3" s="545">
        <v>43739</v>
      </c>
      <c r="V3" s="550"/>
      <c r="W3" s="545">
        <v>43770</v>
      </c>
      <c r="X3" s="546"/>
      <c r="Y3" s="545">
        <v>43800</v>
      </c>
      <c r="Z3" s="546"/>
      <c r="AA3" s="545" t="s">
        <v>62</v>
      </c>
      <c r="AB3" s="546"/>
    </row>
    <row r="4" spans="1:28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348"/>
      <c r="U4" s="208"/>
      <c r="V4" s="208"/>
      <c r="W4" s="89"/>
      <c r="X4" s="241"/>
      <c r="Y4" s="208"/>
      <c r="Z4" s="208"/>
      <c r="AA4" s="1" t="s">
        <v>2</v>
      </c>
      <c r="AB4" s="4" t="s">
        <v>3</v>
      </c>
    </row>
    <row r="5" spans="1:28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348"/>
      <c r="U5" s="208"/>
      <c r="V5" s="208"/>
      <c r="W5" s="89"/>
      <c r="X5" s="241"/>
      <c r="Y5" s="208"/>
      <c r="Z5" s="208"/>
      <c r="AA5" s="2" t="s">
        <v>4</v>
      </c>
      <c r="AB5" s="5"/>
    </row>
    <row r="6" spans="1:28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349"/>
      <c r="U6" s="209"/>
      <c r="V6" s="209"/>
      <c r="W6" s="90"/>
      <c r="X6" s="242"/>
      <c r="Y6" s="209"/>
      <c r="Z6" s="209"/>
      <c r="AA6" s="3" t="s">
        <v>5</v>
      </c>
      <c r="AB6" s="6" t="s">
        <v>6</v>
      </c>
    </row>
    <row r="7" spans="1:28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13"/>
      <c r="S7" s="158"/>
      <c r="T7" s="159"/>
      <c r="U7" s="210"/>
      <c r="V7" s="210"/>
      <c r="W7" s="243"/>
      <c r="X7" s="244"/>
      <c r="Y7" s="210"/>
      <c r="Z7" s="210"/>
      <c r="AA7" s="3"/>
      <c r="AB7" s="44"/>
    </row>
    <row r="8" spans="1:28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114"/>
      <c r="S8" s="160"/>
      <c r="T8" s="161"/>
      <c r="U8" s="211"/>
      <c r="V8" s="211"/>
      <c r="W8" s="245"/>
      <c r="X8" s="246"/>
      <c r="Y8" s="211"/>
      <c r="Z8" s="211"/>
      <c r="AA8" s="233" t="s">
        <v>10</v>
      </c>
      <c r="AB8" s="87" t="s">
        <v>10</v>
      </c>
    </row>
    <row r="9" spans="1:28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11"/>
      <c r="R9" s="115"/>
      <c r="S9" s="205"/>
      <c r="T9" s="162"/>
      <c r="U9" s="238"/>
      <c r="V9" s="212"/>
      <c r="W9" s="247"/>
      <c r="X9" s="248"/>
      <c r="Y9" s="212"/>
      <c r="Z9" s="212"/>
      <c r="AA9" s="170">
        <f>C9+E9+G9+I9+K9+M9+O9+Q9+S9+U9+W9+Y9</f>
        <v>0</v>
      </c>
      <c r="AB9" s="62">
        <f>IF(AA9=0,0,(D9+F9+H9+J9+L9+N9+P9+R9+T9+V9+X9+Z9)/AA9)</f>
        <v>0</v>
      </c>
    </row>
    <row r="10" spans="1:28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116"/>
      <c r="S10" s="163"/>
      <c r="T10" s="164"/>
      <c r="U10" s="213"/>
      <c r="V10" s="213"/>
      <c r="W10" s="249"/>
      <c r="X10" s="250"/>
      <c r="Y10" s="213"/>
      <c r="Z10" s="213"/>
      <c r="AA10" s="234">
        <f>C10+E10+G10+I10+K10+M10+O10+Q10+S10+U10+W10+Y10</f>
        <v>0</v>
      </c>
      <c r="AB10" s="110">
        <f>IF(AA10=0,0,(D10+F10+H10+J10+L10+N10+P10+R10+T10+V10+X10+Z10)/AA10)</f>
        <v>0</v>
      </c>
    </row>
    <row r="11" spans="1:28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114"/>
      <c r="S11" s="160"/>
      <c r="T11" s="161"/>
      <c r="U11" s="211"/>
      <c r="V11" s="211"/>
      <c r="W11" s="245"/>
      <c r="X11" s="246"/>
      <c r="Y11" s="211"/>
      <c r="Z11" s="211"/>
      <c r="AA11" s="233"/>
      <c r="AB11" s="87"/>
    </row>
    <row r="12" spans="1:28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117"/>
      <c r="S12" s="165"/>
      <c r="T12" s="166"/>
      <c r="U12" s="214"/>
      <c r="V12" s="214"/>
      <c r="W12" s="251"/>
      <c r="X12" s="252"/>
      <c r="Y12" s="214"/>
      <c r="Z12" s="214"/>
      <c r="AA12" s="170">
        <f>C12+E12+G12+I12+K12+M12+O12+Q12+S12+U12+W12+Y12</f>
        <v>0</v>
      </c>
      <c r="AB12" s="62">
        <f>IF(AA12=0,0,(D12+F12+H12+J12+L12+N12+P12+R12+T12+V12+X12+Z12)/AA12)</f>
        <v>0</v>
      </c>
    </row>
    <row r="13" spans="1:28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116"/>
      <c r="S13" s="163"/>
      <c r="T13" s="164"/>
      <c r="U13" s="213"/>
      <c r="V13" s="213"/>
      <c r="W13" s="249"/>
      <c r="X13" s="250"/>
      <c r="Y13" s="213"/>
      <c r="Z13" s="213"/>
      <c r="AA13" s="234">
        <f>C13+E13+G13+I13+K13+M13+O13+Q13+S13+U13+W13+Y13</f>
        <v>0</v>
      </c>
      <c r="AB13" s="110">
        <f>IF(AA13=0,0,(D13+F13+H13+J13+L13+N13+P13+R13+T13+V13+X13+Z13)/AA13)</f>
        <v>0</v>
      </c>
    </row>
    <row r="14" spans="1:28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14"/>
      <c r="S14" s="160"/>
      <c r="T14" s="161"/>
      <c r="U14" s="211"/>
      <c r="V14" s="211"/>
      <c r="W14" s="245"/>
      <c r="X14" s="246"/>
      <c r="Y14" s="211"/>
      <c r="Z14" s="211"/>
      <c r="AA14" s="233"/>
      <c r="AB14" s="87"/>
    </row>
    <row r="15" spans="1:28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117"/>
      <c r="S15" s="165"/>
      <c r="T15" s="166"/>
      <c r="U15" s="214"/>
      <c r="V15" s="214"/>
      <c r="W15" s="251"/>
      <c r="X15" s="252"/>
      <c r="Y15" s="214"/>
      <c r="Z15" s="214"/>
      <c r="AA15" s="170">
        <f>C15+E15+G15+I15+K15+M15+O15+Q15+S15+U15+W15+Y15</f>
        <v>0</v>
      </c>
      <c r="AB15" s="62">
        <f>IF(AA15=0,0,(D15+F15+H15+J15+L15+N15+P15+R15+T15+V15+X15+Z15)/AA15)</f>
        <v>0</v>
      </c>
    </row>
    <row r="16" spans="1:28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116"/>
      <c r="S16" s="163"/>
      <c r="T16" s="164"/>
      <c r="U16" s="213"/>
      <c r="V16" s="213"/>
      <c r="W16" s="249"/>
      <c r="X16" s="250"/>
      <c r="Y16" s="213"/>
      <c r="Z16" s="213"/>
      <c r="AA16" s="234">
        <f>C16+E16+G16+I16+K16+M16+O16+Q16+S16+U16+W16+Y16</f>
        <v>0</v>
      </c>
      <c r="AB16" s="110">
        <f>IF(AA16=0,0,(D16+F16+H16+J16+L16+N16+P16+R16+T16+V16+X16+Z16)/AA16)</f>
        <v>0</v>
      </c>
    </row>
    <row r="17" spans="1:28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118"/>
      <c r="S17" s="167"/>
      <c r="T17" s="41"/>
      <c r="U17" s="215"/>
      <c r="V17" s="215"/>
      <c r="W17" s="253"/>
      <c r="X17" s="254"/>
      <c r="Y17" s="215"/>
      <c r="Z17" s="215"/>
      <c r="AA17" s="167"/>
      <c r="AB17" s="41"/>
    </row>
    <row r="18" spans="1:28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117"/>
      <c r="S18" s="165"/>
      <c r="T18" s="166"/>
      <c r="U18" s="214"/>
      <c r="V18" s="214"/>
      <c r="W18" s="251"/>
      <c r="X18" s="252"/>
      <c r="Y18" s="214"/>
      <c r="Z18" s="214"/>
      <c r="AA18" s="170">
        <f>C18+E18+G18+I18+K18+M18+O18+Q18+S18+U18+W18+Y18</f>
        <v>0</v>
      </c>
      <c r="AB18" s="62">
        <f>IF(AA18=0,0,(D18+F18+H18+J18+L18+N18+P18+R18+T18+V18+X18+Z18)/AA18)</f>
        <v>0</v>
      </c>
    </row>
    <row r="19" spans="1:28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119"/>
      <c r="S19" s="163"/>
      <c r="T19" s="164"/>
      <c r="U19" s="213"/>
      <c r="V19" s="213"/>
      <c r="W19" s="249"/>
      <c r="X19" s="250"/>
      <c r="Y19" s="213"/>
      <c r="Z19" s="213"/>
      <c r="AA19" s="234">
        <f>C19+E19+G19+I19+K19+M19+O19+Q19+S19+U19+W19+Y19</f>
        <v>0</v>
      </c>
      <c r="AB19" s="110">
        <f>IF(AA19=0,0,(D19+F19+H19+J19+L19+N19+P19+R19+T19+V19+X19+Z19)/AA19)</f>
        <v>0</v>
      </c>
    </row>
    <row r="20" spans="1:28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118"/>
      <c r="S20" s="167"/>
      <c r="T20" s="41"/>
      <c r="U20" s="215"/>
      <c r="V20" s="215"/>
      <c r="W20" s="253"/>
      <c r="X20" s="254"/>
      <c r="Y20" s="215"/>
      <c r="Z20" s="215"/>
      <c r="AA20" s="167"/>
      <c r="AB20" s="41"/>
    </row>
    <row r="21" spans="1:28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47"/>
      <c r="L21" s="47"/>
      <c r="M21" s="47"/>
      <c r="N21" s="47"/>
      <c r="O21" s="47"/>
      <c r="P21" s="47"/>
      <c r="Q21" s="47"/>
      <c r="R21" s="117"/>
      <c r="S21" s="165"/>
      <c r="T21" s="166"/>
      <c r="U21" s="214"/>
      <c r="V21" s="214"/>
      <c r="W21" s="251"/>
      <c r="X21" s="252"/>
      <c r="Y21" s="214"/>
      <c r="Z21" s="214"/>
      <c r="AA21" s="170">
        <f>C21+E21+G21+I21+K21+M21+O21+Q21+S21+U21+W21+Y21</f>
        <v>16262.999999999989</v>
      </c>
      <c r="AB21" s="62">
        <f>IF(AA21=0,0,(D21+F21+H21+J21+L21+N21+P21+R21+T21+V21+X21+Z21)/AA21)</f>
        <v>1.5931740761237176</v>
      </c>
    </row>
    <row r="22" spans="1:28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54"/>
      <c r="L22" s="54"/>
      <c r="M22" s="54"/>
      <c r="N22" s="54"/>
      <c r="O22" s="54"/>
      <c r="P22" s="54"/>
      <c r="Q22" s="54"/>
      <c r="R22" s="119"/>
      <c r="S22" s="163"/>
      <c r="T22" s="164"/>
      <c r="U22" s="213"/>
      <c r="V22" s="213"/>
      <c r="W22" s="249"/>
      <c r="X22" s="250"/>
      <c r="Y22" s="213"/>
      <c r="Z22" s="213"/>
      <c r="AA22" s="234">
        <f>C22+E22+G22+I22+K22+M22+O22+Q22+S22+U22+W22+Y22</f>
        <v>1.99</v>
      </c>
      <c r="AB22" s="110">
        <f>IF(AA22=0,0,(D22+F22+H22+J22+L22+N22+P22+R22+T22+V22+X22+Z22)/AA22)</f>
        <v>758.87939698492471</v>
      </c>
    </row>
    <row r="23" spans="1:28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118"/>
      <c r="S23" s="167"/>
      <c r="T23" s="41"/>
      <c r="U23" s="215"/>
      <c r="V23" s="215"/>
      <c r="W23" s="253"/>
      <c r="X23" s="254"/>
      <c r="Y23" s="215"/>
      <c r="Z23" s="215"/>
      <c r="AA23" s="167"/>
      <c r="AB23" s="41"/>
    </row>
    <row r="24" spans="1:28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117"/>
      <c r="S24" s="165"/>
      <c r="T24" s="166"/>
      <c r="U24" s="214"/>
      <c r="V24" s="214"/>
      <c r="W24" s="251"/>
      <c r="X24" s="252"/>
      <c r="Y24" s="214"/>
      <c r="Z24" s="214"/>
      <c r="AA24" s="170">
        <f>C24+E24+G24+I24+K24+M24+O24+Q24+S24+U24+W24+Y24</f>
        <v>0</v>
      </c>
      <c r="AB24" s="62">
        <f>IF(AA24=0,0,(D24+F24+H24+J24+L24+N24+P24+R24+T24+V24+X24+Z24)/AA24)</f>
        <v>0</v>
      </c>
    </row>
    <row r="25" spans="1:28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119"/>
      <c r="S25" s="163"/>
      <c r="T25" s="164"/>
      <c r="U25" s="213"/>
      <c r="V25" s="213"/>
      <c r="W25" s="249"/>
      <c r="X25" s="250"/>
      <c r="Y25" s="213"/>
      <c r="Z25" s="213"/>
      <c r="AA25" s="321">
        <f>C25+E25+G25+I25+K25+M25+O25+Q25+S25+U25+W25+Y25</f>
        <v>0</v>
      </c>
      <c r="AB25" s="322">
        <f>IF(AA25=0,0,(D25+F25+H25+J25+L25+N25+P25+R25+T25+V25+X25+Z25)/AA25)</f>
        <v>0</v>
      </c>
    </row>
    <row r="26" spans="1:28" ht="16.5" thickTop="1">
      <c r="A26" s="554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120"/>
      <c r="S26" s="168"/>
      <c r="T26" s="169"/>
      <c r="U26" s="216"/>
      <c r="V26" s="216"/>
      <c r="W26" s="255"/>
      <c r="X26" s="256"/>
      <c r="Y26" s="216"/>
      <c r="Z26" s="216"/>
      <c r="AA26" s="168"/>
      <c r="AB26" s="60"/>
    </row>
    <row r="27" spans="1:28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/>
      <c r="J27" s="61"/>
      <c r="K27" s="61"/>
      <c r="L27" s="61"/>
      <c r="M27" s="61"/>
      <c r="N27" s="61"/>
      <c r="O27" s="61"/>
      <c r="P27" s="61"/>
      <c r="Q27" s="61"/>
      <c r="R27" s="121"/>
      <c r="S27" s="170"/>
      <c r="T27" s="171"/>
      <c r="U27" s="217"/>
      <c r="V27" s="217"/>
      <c r="W27" s="257"/>
      <c r="X27" s="258"/>
      <c r="Y27" s="217"/>
      <c r="Z27" s="217"/>
      <c r="AA27" s="170">
        <f>C27+E27+G27+I27+K27+M27+O27+Q27+S27+U27+W27+Y27</f>
        <v>641721</v>
      </c>
      <c r="AB27" s="62">
        <f>IF(AA27=0,0,(D27+F27+H27+J27+L27+N27+P27+R27+T27+V27+X27+Z27)/AA27)</f>
        <v>1.499325657100204</v>
      </c>
    </row>
    <row r="28" spans="1:28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/>
      <c r="J28" s="88"/>
      <c r="K28" s="88"/>
      <c r="L28" s="88"/>
      <c r="M28" s="88"/>
      <c r="N28" s="88"/>
      <c r="O28" s="88"/>
      <c r="P28" s="88"/>
      <c r="Q28" s="88"/>
      <c r="R28" s="122"/>
      <c r="S28" s="172"/>
      <c r="T28" s="173"/>
      <c r="U28" s="218"/>
      <c r="V28" s="218"/>
      <c r="W28" s="259"/>
      <c r="X28" s="260"/>
      <c r="Y28" s="218"/>
      <c r="Z28" s="218"/>
      <c r="AA28" s="234">
        <f>C28+E28+G28+I28+K28+M28+O28+Q28+S28+U28+W28+Y28</f>
        <v>799.64</v>
      </c>
      <c r="AB28" s="110">
        <f>IF(AA28=0,0,(D28+F28+H28+J28+L28+N28+P28+R28+T28+V28+X28+Z28)/AA28)</f>
        <v>769.25964183882752</v>
      </c>
    </row>
    <row r="29" spans="1:28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123"/>
      <c r="S29" s="174"/>
      <c r="T29" s="175"/>
      <c r="U29" s="219"/>
      <c r="V29" s="219"/>
      <c r="W29" s="261"/>
      <c r="X29" s="262"/>
      <c r="Y29" s="219"/>
      <c r="Z29" s="219"/>
      <c r="AA29" s="174"/>
      <c r="AB29" s="58"/>
    </row>
    <row r="30" spans="1:28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117"/>
      <c r="S30" s="165"/>
      <c r="T30" s="166"/>
      <c r="U30" s="217"/>
      <c r="V30" s="217"/>
      <c r="W30" s="257"/>
      <c r="X30" s="258"/>
      <c r="Y30" s="217"/>
      <c r="Z30" s="217"/>
      <c r="AA30" s="170">
        <f>C30+E30+G30+I30+K30+M30+O30+Q30+S30+U30+W30+Y30</f>
        <v>0</v>
      </c>
      <c r="AB30" s="62">
        <f>IF(AA30=0,0,(D30+F30+H30+J30+L30+N30+P30+R30+T30+V30+X30+Z30)/AA30)</f>
        <v>0</v>
      </c>
    </row>
    <row r="31" spans="1:28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119"/>
      <c r="S31" s="163"/>
      <c r="T31" s="164"/>
      <c r="U31" s="218"/>
      <c r="V31" s="218"/>
      <c r="W31" s="259"/>
      <c r="X31" s="260"/>
      <c r="Y31" s="218"/>
      <c r="Z31" s="218"/>
      <c r="AA31" s="234">
        <f>C31+E31+G31+I31+K31+M31+O31+Q31+S31+U31+W31+Y31</f>
        <v>0</v>
      </c>
      <c r="AB31" s="110">
        <f>IF(AA31=0,0,(D31+F31+H31+J31+L31+N31+P31+R31+T31+V31+X31+Z31)/AA31)</f>
        <v>0</v>
      </c>
    </row>
    <row r="32" spans="1:28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124"/>
      <c r="S32" s="176"/>
      <c r="T32" s="65"/>
      <c r="U32" s="220"/>
      <c r="V32" s="220"/>
      <c r="W32" s="263"/>
      <c r="X32" s="264"/>
      <c r="Y32" s="220"/>
      <c r="Z32" s="220"/>
      <c r="AA32" s="176"/>
      <c r="AB32" s="65"/>
    </row>
    <row r="33" spans="1:28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117"/>
      <c r="S33" s="165"/>
      <c r="T33" s="166"/>
      <c r="U33" s="214"/>
      <c r="V33" s="214"/>
      <c r="W33" s="251"/>
      <c r="X33" s="252"/>
      <c r="Y33" s="214"/>
      <c r="Z33" s="214"/>
      <c r="AA33" s="170">
        <f>C33+E33+G33+I33+K33+M33+O33+Q33+S33+U33+W33+Y33</f>
        <v>0</v>
      </c>
      <c r="AB33" s="62">
        <f>IF(AA33=0,0,(D33+F33+H33+J33+L33+N33+P33+R33+T33+V33+X33+Z33)/AA33)</f>
        <v>0</v>
      </c>
    </row>
    <row r="34" spans="1:28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119"/>
      <c r="S34" s="163"/>
      <c r="T34" s="164"/>
      <c r="U34" s="213"/>
      <c r="V34" s="213"/>
      <c r="W34" s="249"/>
      <c r="X34" s="250"/>
      <c r="Y34" s="213"/>
      <c r="Z34" s="213"/>
      <c r="AA34" s="234">
        <f>C34+E34+G34+I34+K34+M34+O34+Q34+S34+U34+W34+Y34</f>
        <v>0</v>
      </c>
      <c r="AB34" s="110">
        <f>IF(AA34=0,0,(D34+F34+H34+J34+L34+N34+P34+R34+T34+V34+X34+Z34)/AA34)</f>
        <v>0</v>
      </c>
    </row>
    <row r="35" spans="1:28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123"/>
      <c r="S35" s="174"/>
      <c r="T35" s="175"/>
      <c r="U35" s="219"/>
      <c r="V35" s="219"/>
      <c r="W35" s="261"/>
      <c r="X35" s="262"/>
      <c r="Y35" s="219"/>
      <c r="Z35" s="219"/>
      <c r="AA35" s="174"/>
      <c r="AB35" s="58"/>
    </row>
    <row r="36" spans="1:28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117"/>
      <c r="S36" s="165"/>
      <c r="T36" s="166"/>
      <c r="U36" s="214"/>
      <c r="V36" s="214"/>
      <c r="W36" s="251"/>
      <c r="X36" s="252"/>
      <c r="Y36" s="214"/>
      <c r="Z36" s="214"/>
      <c r="AA36" s="170">
        <f>C36+E36+G36+I36+K36+M36+O36+Q36+S36+U36+W36+Y36</f>
        <v>0</v>
      </c>
      <c r="AB36" s="62">
        <f>IF(AA36=0,0,(D36+F36+H36+J36+L36+N36+P36+R36+T36+V36+X36+Z36)/AA36)</f>
        <v>0</v>
      </c>
    </row>
    <row r="37" spans="1:28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19"/>
      <c r="S37" s="163"/>
      <c r="T37" s="164"/>
      <c r="U37" s="213"/>
      <c r="V37" s="213"/>
      <c r="W37" s="249"/>
      <c r="X37" s="250"/>
      <c r="Y37" s="213"/>
      <c r="Z37" s="213"/>
      <c r="AA37" s="234">
        <f>C37+E37+G37+I37+K37+M37+O37+Q37+S37+U37+W37+Y37</f>
        <v>0</v>
      </c>
      <c r="AB37" s="110">
        <f>IF(AA37=0,0,(D37+F37+H37+J37+L37+N37+P37+R37+T37+V37+X37+Z37)/AA37)</f>
        <v>0</v>
      </c>
    </row>
    <row r="38" spans="1:28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123"/>
      <c r="S38" s="174"/>
      <c r="T38" s="175"/>
      <c r="U38" s="219"/>
      <c r="V38" s="219"/>
      <c r="W38" s="261"/>
      <c r="X38" s="262"/>
      <c r="Y38" s="219"/>
      <c r="Z38" s="219"/>
      <c r="AA38" s="174"/>
      <c r="AB38" s="58"/>
    </row>
    <row r="39" spans="1:28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117"/>
      <c r="S39" s="165"/>
      <c r="T39" s="166"/>
      <c r="U39" s="214"/>
      <c r="V39" s="214"/>
      <c r="W39" s="251"/>
      <c r="X39" s="252"/>
      <c r="Y39" s="214"/>
      <c r="Z39" s="214"/>
      <c r="AA39" s="170">
        <f>C39+E39+G39+I39+K39+M39+O39+Q39+S39+U39+W39+Y39</f>
        <v>0</v>
      </c>
      <c r="AB39" s="62">
        <f>IF(AA39=0,0,(D39+F39+H39+J39+L39+N39+P39+R39+T39+V39+X39+Z39)/AA39)</f>
        <v>0</v>
      </c>
    </row>
    <row r="40" spans="1:28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119"/>
      <c r="S40" s="163"/>
      <c r="T40" s="164"/>
      <c r="U40" s="213"/>
      <c r="V40" s="213"/>
      <c r="W40" s="249"/>
      <c r="X40" s="250"/>
      <c r="Y40" s="213"/>
      <c r="Z40" s="213"/>
      <c r="AA40" s="234">
        <f>C40+E40+G40+I40+K40+M40+O40+Q40+S40+U40+W40+Y40</f>
        <v>0</v>
      </c>
      <c r="AB40" s="110">
        <f>IF(AA40=0,0,(D40+F40+H40+J40+L40+N40+P40+R40+T40+V40+X40+Z40)/AA40)</f>
        <v>0</v>
      </c>
    </row>
    <row r="41" spans="1:28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123"/>
      <c r="S41" s="174"/>
      <c r="T41" s="175"/>
      <c r="U41" s="219"/>
      <c r="V41" s="219"/>
      <c r="W41" s="261"/>
      <c r="X41" s="262"/>
      <c r="Y41" s="219"/>
      <c r="Z41" s="219"/>
      <c r="AA41" s="174"/>
      <c r="AB41" s="58"/>
    </row>
    <row r="42" spans="1:28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117"/>
      <c r="S42" s="165"/>
      <c r="T42" s="166"/>
      <c r="U42" s="214"/>
      <c r="V42" s="214"/>
      <c r="W42" s="251"/>
      <c r="X42" s="252"/>
      <c r="Y42" s="214"/>
      <c r="Z42" s="214"/>
      <c r="AA42" s="170">
        <f>C42+E42+G42+I42+K42+M42+O42+Q42+S42+U42+W42+Y42</f>
        <v>0</v>
      </c>
      <c r="AB42" s="62">
        <f>IF(AA42=0,0,(D42+F42+H42+J42+L42+N42+P42+R42+T42+V42+X42+Z42)/AA42)</f>
        <v>0</v>
      </c>
    </row>
    <row r="43" spans="1:28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125"/>
      <c r="S43" s="234"/>
      <c r="T43" s="177"/>
      <c r="U43" s="239"/>
      <c r="V43" s="221"/>
      <c r="W43" s="265"/>
      <c r="X43" s="266"/>
      <c r="Y43" s="221"/>
      <c r="Z43" s="221"/>
      <c r="AA43" s="234">
        <f>C43+E43+G43+I43+K43+M43+O43+Q43+S43+U43+W43+Y43</f>
        <v>0</v>
      </c>
      <c r="AB43" s="110">
        <f>IF(AA43=0,0,(D43+F43+H43+J43+L43+N43+P43+R43+T43+V43+X43+Z43)/AA43)</f>
        <v>0</v>
      </c>
    </row>
    <row r="44" spans="1:28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123"/>
      <c r="S44" s="174"/>
      <c r="T44" s="175"/>
      <c r="U44" s="219"/>
      <c r="V44" s="219"/>
      <c r="W44" s="261"/>
      <c r="X44" s="262"/>
      <c r="Y44" s="219"/>
      <c r="Z44" s="219"/>
      <c r="AA44" s="174"/>
      <c r="AB44" s="58"/>
    </row>
    <row r="45" spans="1:28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47"/>
      <c r="L45" s="47"/>
      <c r="M45" s="47"/>
      <c r="N45" s="47"/>
      <c r="O45" s="47"/>
      <c r="P45" s="47"/>
      <c r="Q45" s="47"/>
      <c r="R45" s="117"/>
      <c r="S45" s="165"/>
      <c r="T45" s="166"/>
      <c r="U45" s="214"/>
      <c r="V45" s="214"/>
      <c r="W45" s="251"/>
      <c r="X45" s="252"/>
      <c r="Y45" s="214"/>
      <c r="Z45" s="214"/>
      <c r="AA45" s="170">
        <f>C45+E45+G45+I45+K45+M45+O45+Q45+S45+U45+W45+Y45</f>
        <v>19</v>
      </c>
      <c r="AB45" s="62">
        <f>IF(AA45=0,0,(D45+F45+H45+J45+L45+N45+P45+R45+T45+V45+X45+Z45)/AA45)</f>
        <v>1.6478947368421053</v>
      </c>
    </row>
    <row r="46" spans="1:28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119"/>
      <c r="S46" s="163"/>
      <c r="T46" s="164"/>
      <c r="U46" s="213"/>
      <c r="V46" s="213"/>
      <c r="W46" s="249"/>
      <c r="X46" s="250"/>
      <c r="Y46" s="213"/>
      <c r="Z46" s="213"/>
      <c r="AA46" s="234">
        <f>C46+E46+G46+I46+K46+M46+O46+Q46+S46+U46+W46+Y46</f>
        <v>0</v>
      </c>
      <c r="AB46" s="110">
        <f>IF(AA46=0,0,(D46+F46+H46+J46+L46+N46+P46+R46+T46+V46+X46+Z46)/AA46)</f>
        <v>0</v>
      </c>
    </row>
    <row r="47" spans="1:28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123"/>
      <c r="S47" s="174"/>
      <c r="T47" s="175"/>
      <c r="U47" s="219"/>
      <c r="V47" s="219"/>
      <c r="W47" s="261"/>
      <c r="X47" s="262"/>
      <c r="Y47" s="219"/>
      <c r="Z47" s="219"/>
      <c r="AA47" s="174"/>
      <c r="AB47" s="58"/>
    </row>
    <row r="48" spans="1:28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117"/>
      <c r="S48" s="165"/>
      <c r="T48" s="166"/>
      <c r="U48" s="214"/>
      <c r="V48" s="214"/>
      <c r="W48" s="251"/>
      <c r="X48" s="252"/>
      <c r="Y48" s="214"/>
      <c r="Z48" s="214"/>
      <c r="AA48" s="170">
        <f>C48+E48+G48+I48+K48+M48+O48+Q48+S48+U48+W48+Y48</f>
        <v>0</v>
      </c>
      <c r="AB48" s="62">
        <f>IF(AA48=0,0,(D48+F48+H48+J48+L48+N48+P48+R48+T48+V48+X48+Z48)/AA48)</f>
        <v>0</v>
      </c>
    </row>
    <row r="49" spans="1:28" ht="16.5" thickBot="1">
      <c r="A49" s="556"/>
      <c r="B49" s="23" t="s">
        <v>13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19"/>
      <c r="S49" s="163"/>
      <c r="T49" s="164"/>
      <c r="U49" s="213"/>
      <c r="V49" s="213"/>
      <c r="W49" s="249"/>
      <c r="X49" s="250"/>
      <c r="Y49" s="213"/>
      <c r="Z49" s="213"/>
      <c r="AA49" s="234">
        <f>C49+E49+G49+I49+K49+M49+O49+Q49+S49+U49+W49+Y49</f>
        <v>0</v>
      </c>
      <c r="AB49" s="110">
        <f>IF(AA49=0,0,(D49+F49+H49+J49+L49+N49+P49+R49+T49+V49+X49+Z49)/AA49)</f>
        <v>0</v>
      </c>
    </row>
    <row r="50" spans="1:28" ht="16.5" thickBot="1">
      <c r="A50" s="337">
        <v>15</v>
      </c>
      <c r="B50" s="15" t="s">
        <v>7</v>
      </c>
      <c r="C50" s="66">
        <v>261229</v>
      </c>
      <c r="D50" s="66">
        <v>2486900.08</v>
      </c>
      <c r="E50" s="66">
        <v>261977</v>
      </c>
      <c r="F50" s="66">
        <v>2729800.34</v>
      </c>
      <c r="G50" s="66">
        <v>261281</v>
      </c>
      <c r="H50" s="66">
        <v>2926347.1999999997</v>
      </c>
      <c r="I50" s="66"/>
      <c r="J50" s="66"/>
      <c r="K50" s="66"/>
      <c r="L50" s="66"/>
      <c r="M50" s="66"/>
      <c r="N50" s="66"/>
      <c r="O50" s="66"/>
      <c r="P50" s="66"/>
      <c r="Q50" s="66"/>
      <c r="R50" s="126"/>
      <c r="S50" s="178"/>
      <c r="T50" s="179"/>
      <c r="U50" s="222"/>
      <c r="V50" s="222"/>
      <c r="W50" s="267"/>
      <c r="X50" s="268"/>
      <c r="Y50" s="222"/>
      <c r="Z50" s="222"/>
      <c r="AA50" s="342">
        <f>C50+E50+G50+I50+K50+M50+O50+Q50+S50+U50+W50+Y50</f>
        <v>784487</v>
      </c>
      <c r="AB50" s="347">
        <f>(D50+F50+H50+J50+L50+N50+P50+R50+T50+V50+X50+Z50)/AA50</f>
        <v>10.380092493565858</v>
      </c>
    </row>
    <row r="51" spans="1:28" ht="15.75" hidden="1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114"/>
      <c r="S51" s="160"/>
      <c r="T51" s="161"/>
      <c r="U51" s="211"/>
      <c r="V51" s="211"/>
      <c r="W51" s="245"/>
      <c r="X51" s="246"/>
      <c r="Y51" s="211"/>
      <c r="Z51" s="211"/>
      <c r="AA51" s="160"/>
      <c r="AB51" s="87"/>
    </row>
    <row r="52" spans="1:28" ht="15.75" hidden="1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127"/>
      <c r="S52" s="180"/>
      <c r="T52" s="181"/>
      <c r="U52" s="223"/>
      <c r="V52" s="223"/>
      <c r="W52" s="269"/>
      <c r="X52" s="270"/>
      <c r="Y52" s="223"/>
      <c r="Z52" s="223"/>
      <c r="AA52" s="180"/>
      <c r="AB52" s="68"/>
    </row>
    <row r="53" spans="1:28" ht="16.5" hidden="1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128"/>
      <c r="S53" s="182"/>
      <c r="T53" s="183"/>
      <c r="U53" s="224"/>
      <c r="V53" s="224"/>
      <c r="W53" s="271"/>
      <c r="X53" s="272"/>
      <c r="Y53" s="224"/>
      <c r="Z53" s="224"/>
      <c r="AA53" s="182"/>
      <c r="AB53" s="70"/>
    </row>
    <row r="54" spans="1:28" ht="15.75" hidden="1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129"/>
      <c r="S54" s="184"/>
      <c r="T54" s="185"/>
      <c r="U54" s="225"/>
      <c r="V54" s="225"/>
      <c r="W54" s="273"/>
      <c r="X54" s="274"/>
      <c r="Y54" s="225"/>
      <c r="Z54" s="225"/>
      <c r="AA54" s="184"/>
      <c r="AB54" s="72"/>
    </row>
    <row r="55" spans="1:28" ht="13.5" hidden="1" customHeight="1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121"/>
      <c r="S55" s="170"/>
      <c r="T55" s="171"/>
      <c r="U55" s="217"/>
      <c r="V55" s="217"/>
      <c r="W55" s="257"/>
      <c r="X55" s="258"/>
      <c r="Y55" s="217"/>
      <c r="Z55" s="217"/>
      <c r="AA55" s="170"/>
      <c r="AB55" s="62"/>
    </row>
    <row r="56" spans="1:28" ht="13.5" hidden="1" customHeight="1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130"/>
      <c r="S56" s="186"/>
      <c r="T56" s="74"/>
      <c r="U56" s="226"/>
      <c r="V56" s="226"/>
      <c r="W56" s="275"/>
      <c r="X56" s="276"/>
      <c r="Y56" s="226"/>
      <c r="Z56" s="226"/>
      <c r="AA56" s="186"/>
      <c r="AB56" s="74"/>
    </row>
    <row r="57" spans="1:28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129"/>
      <c r="S57" s="184"/>
      <c r="T57" s="185"/>
      <c r="U57" s="225"/>
      <c r="V57" s="225"/>
      <c r="W57" s="273"/>
      <c r="X57" s="274"/>
      <c r="Y57" s="225"/>
      <c r="Z57" s="225"/>
      <c r="AA57" s="184"/>
      <c r="AB57" s="72"/>
    </row>
    <row r="58" spans="1:28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/>
      <c r="J58" s="95"/>
      <c r="K58" s="95"/>
      <c r="L58" s="95"/>
      <c r="M58" s="95"/>
      <c r="N58" s="95"/>
      <c r="O58" s="95"/>
      <c r="P58" s="95"/>
      <c r="Q58" s="95"/>
      <c r="R58" s="131"/>
      <c r="S58" s="187"/>
      <c r="T58" s="188"/>
      <c r="U58" s="227"/>
      <c r="V58" s="227"/>
      <c r="W58" s="277"/>
      <c r="X58" s="278"/>
      <c r="Y58" s="227"/>
      <c r="Z58" s="227"/>
      <c r="AA58" s="170">
        <f>C58+E58+G58+I58+K58+M58+O58+Q58+S58+U58+W58+Y58</f>
        <v>623952.00000000035</v>
      </c>
      <c r="AB58" s="62">
        <f>IF(AA58=0,0,(D58+F58+H58+J58+L58+N58+P58+R58+T58+V58+X58+Z58)/AA58)</f>
        <v>1.4853543221273422</v>
      </c>
    </row>
    <row r="59" spans="1:28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/>
      <c r="J59" s="93"/>
      <c r="K59" s="93"/>
      <c r="L59" s="93"/>
      <c r="M59" s="106"/>
      <c r="N59" s="93"/>
      <c r="O59" s="93"/>
      <c r="P59" s="93"/>
      <c r="Q59" s="93"/>
      <c r="R59" s="132"/>
      <c r="S59" s="189"/>
      <c r="T59" s="190"/>
      <c r="U59" s="228"/>
      <c r="V59" s="228"/>
      <c r="W59" s="279"/>
      <c r="X59" s="280"/>
      <c r="Y59" s="228"/>
      <c r="Z59" s="228"/>
      <c r="AA59" s="234">
        <f>C59+E59+G59+I59+K59+M59+O59+Q59+S59+U59+W59+Y59</f>
        <v>99.13</v>
      </c>
      <c r="AB59" s="110">
        <f>IF(AA59=0,0,(D59+F59+H59+J59+L59+N59+P59+R59+T59+V59+X59+Z59)/AA59)</f>
        <v>781.23080802985987</v>
      </c>
    </row>
    <row r="60" spans="1:28" ht="15" customHeight="1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129"/>
      <c r="S60" s="184"/>
      <c r="T60" s="185"/>
      <c r="U60" s="225"/>
      <c r="V60" s="225"/>
      <c r="W60" s="273"/>
      <c r="X60" s="274"/>
      <c r="Y60" s="225"/>
      <c r="Z60" s="225"/>
      <c r="AA60" s="184"/>
      <c r="AB60" s="72"/>
    </row>
    <row r="61" spans="1:28" ht="12.75" customHeight="1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121"/>
      <c r="S61" s="170"/>
      <c r="T61" s="171"/>
      <c r="U61" s="217"/>
      <c r="V61" s="217"/>
      <c r="W61" s="257"/>
      <c r="X61" s="258"/>
      <c r="Y61" s="217"/>
      <c r="Z61" s="217"/>
      <c r="AA61" s="170">
        <f>C61+E61+G61+I61+K61+M61+O61+Q61+S61+U61+W61+Y61</f>
        <v>0</v>
      </c>
      <c r="AB61" s="62">
        <f>IF(AA61=0,0,(D61+F61+H61+J61+L61+N61+P61+R61+T61+V61+X61+Z61)/AA61)</f>
        <v>0</v>
      </c>
    </row>
    <row r="62" spans="1:28" ht="13.5" customHeight="1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133"/>
      <c r="S62" s="191"/>
      <c r="T62" s="192"/>
      <c r="U62" s="229"/>
      <c r="V62" s="229"/>
      <c r="W62" s="281"/>
      <c r="X62" s="282"/>
      <c r="Y62" s="229"/>
      <c r="Z62" s="229"/>
      <c r="AA62" s="234">
        <f>C62+E62+G62+I62+K62+M62+O62+Q62+S62+U62+W62+Y62</f>
        <v>0</v>
      </c>
      <c r="AB62" s="110">
        <f>IF(AA62=0,0,(D62+F62+H62+J62+L62+N62+P62+R62+T62+V62+X62+Z62)/AA62)</f>
        <v>0</v>
      </c>
    </row>
    <row r="63" spans="1:28" ht="15" customHeight="1">
      <c r="A63" s="559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129"/>
      <c r="S63" s="184"/>
      <c r="T63" s="185"/>
      <c r="U63" s="225"/>
      <c r="V63" s="225"/>
      <c r="W63" s="273"/>
      <c r="X63" s="274"/>
      <c r="Y63" s="225"/>
      <c r="Z63" s="225"/>
      <c r="AA63" s="184"/>
      <c r="AB63" s="72"/>
    </row>
    <row r="64" spans="1:28" ht="12.75" customHeight="1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/>
      <c r="J64" s="61"/>
      <c r="K64" s="61"/>
      <c r="L64" s="61"/>
      <c r="M64" s="61"/>
      <c r="N64" s="61"/>
      <c r="O64" s="61"/>
      <c r="P64" s="61"/>
      <c r="Q64" s="61"/>
      <c r="R64" s="121"/>
      <c r="S64" s="170"/>
      <c r="T64" s="171"/>
      <c r="U64" s="217"/>
      <c r="V64" s="217"/>
      <c r="W64" s="257"/>
      <c r="X64" s="258"/>
      <c r="Y64" s="217"/>
      <c r="Z64" s="217"/>
      <c r="AA64" s="170">
        <f>C64+E64+G64+I64+K64+M64+O64+Q64+S64+U64+W64+Y64</f>
        <v>32930.158216572047</v>
      </c>
      <c r="AB64" s="62">
        <f>IF(AA64=0,0,(D64+F64+H64+J64+L64+N64+P64+R64+T64+V64+X64+Z64)/AA64)</f>
        <v>1.4496028135078047</v>
      </c>
    </row>
    <row r="65" spans="1:28" ht="13.5" customHeight="1" thickBot="1">
      <c r="A65" s="559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/>
      <c r="J65" s="63"/>
      <c r="K65" s="63"/>
      <c r="L65" s="63"/>
      <c r="M65" s="63"/>
      <c r="N65" s="63"/>
      <c r="O65" s="63"/>
      <c r="P65" s="63"/>
      <c r="Q65" s="63"/>
      <c r="R65" s="133"/>
      <c r="S65" s="191"/>
      <c r="T65" s="192"/>
      <c r="U65" s="229"/>
      <c r="V65" s="229"/>
      <c r="W65" s="281"/>
      <c r="X65" s="282"/>
      <c r="Y65" s="229"/>
      <c r="Z65" s="229"/>
      <c r="AA65" s="321">
        <f>C65+E65+G65+I65+K65+M65+O65+Q65+S65+U65+W65+Y65</f>
        <v>63.97</v>
      </c>
      <c r="AB65" s="322">
        <f>IF(AA65=0,0,(D65+F65+H65+J65+L65+N65+P65+R65+T65+V65+X65+Z65)/AA65)</f>
        <v>778.44833515710491</v>
      </c>
    </row>
    <row r="66" spans="1:28" ht="15.75" customHeight="1">
      <c r="A66" s="558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134"/>
      <c r="S66" s="193"/>
      <c r="T66" s="194"/>
      <c r="U66" s="230"/>
      <c r="V66" s="230"/>
      <c r="W66" s="283"/>
      <c r="X66" s="284"/>
      <c r="Y66" s="230"/>
      <c r="Z66" s="230"/>
      <c r="AA66" s="193"/>
      <c r="AB66" s="78"/>
    </row>
    <row r="67" spans="1:28" ht="12.75" customHeight="1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/>
      <c r="J67" s="61"/>
      <c r="K67" s="61"/>
      <c r="L67" s="61"/>
      <c r="M67" s="61"/>
      <c r="N67" s="61"/>
      <c r="O67" s="61"/>
      <c r="P67" s="61"/>
      <c r="Q67" s="61"/>
      <c r="R67" s="121"/>
      <c r="S67" s="170"/>
      <c r="T67" s="171"/>
      <c r="U67" s="217"/>
      <c r="V67" s="217"/>
      <c r="W67" s="257"/>
      <c r="X67" s="258"/>
      <c r="Y67" s="217"/>
      <c r="Z67" s="217"/>
      <c r="AA67" s="170">
        <f>C67+E67+G67+I67+K67+M67+O67+Q67+S67+U67+W67+Y67</f>
        <v>19168</v>
      </c>
      <c r="AB67" s="62">
        <f>IF(AA67=0,0,(D67+F67+H67+J67+L67+N67+P67+R67+T67+V67+X67+Z67)/AA67)</f>
        <v>1.5135658388981637</v>
      </c>
    </row>
    <row r="68" spans="1:28" ht="13.5" customHeight="1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/>
      <c r="J68" s="63"/>
      <c r="K68" s="104"/>
      <c r="L68" s="63"/>
      <c r="M68" s="63"/>
      <c r="N68" s="63"/>
      <c r="O68" s="104"/>
      <c r="P68" s="63"/>
      <c r="Q68" s="63"/>
      <c r="R68" s="133"/>
      <c r="S68" s="191"/>
      <c r="T68" s="192"/>
      <c r="U68" s="229"/>
      <c r="V68" s="229"/>
      <c r="W68" s="281"/>
      <c r="X68" s="282"/>
      <c r="Y68" s="229"/>
      <c r="Z68" s="229"/>
      <c r="AA68" s="234">
        <f>C68+E68+G68+I68+K68+M68+O68+Q68+S68+U68+W68+Y68</f>
        <v>27.14</v>
      </c>
      <c r="AB68" s="110">
        <f>IF(AA68=0,0,(D68+F68+H68+J68+L68+N68+P68+R68+T68+V68+X68+Z68)/AA68)</f>
        <v>770.27560795873239</v>
      </c>
    </row>
    <row r="69" spans="1:28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129"/>
      <c r="S69" s="184"/>
      <c r="T69" s="185"/>
      <c r="U69" s="225"/>
      <c r="V69" s="225"/>
      <c r="W69" s="273"/>
      <c r="X69" s="274"/>
      <c r="Y69" s="225"/>
      <c r="Z69" s="225"/>
      <c r="AA69" s="184"/>
      <c r="AB69" s="72"/>
    </row>
    <row r="70" spans="1:28" ht="12.75" customHeight="1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/>
      <c r="J70" s="61"/>
      <c r="K70" s="61"/>
      <c r="L70" s="61"/>
      <c r="M70" s="61"/>
      <c r="N70" s="61"/>
      <c r="O70" s="61"/>
      <c r="P70" s="61"/>
      <c r="Q70" s="61"/>
      <c r="R70" s="121"/>
      <c r="S70" s="170"/>
      <c r="T70" s="171"/>
      <c r="U70" s="217"/>
      <c r="V70" s="217"/>
      <c r="W70" s="257"/>
      <c r="X70" s="258"/>
      <c r="Y70" s="217"/>
      <c r="Z70" s="217"/>
      <c r="AA70" s="170">
        <f>C70+E70+G70+I70+K70+M70+O70+Q70+S70+U70+W70+Y70</f>
        <v>518266.00000000035</v>
      </c>
      <c r="AB70" s="62">
        <f>IF(AA70=0,0,(D70+F70+H70+J70+L70+N70+P70+R70+T70+V70+X70+Z70)/AA70)</f>
        <v>1.4659586775902713</v>
      </c>
    </row>
    <row r="71" spans="1:28" ht="13.5" customHeight="1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/>
      <c r="J71" s="63"/>
      <c r="K71" s="63"/>
      <c r="L71" s="63"/>
      <c r="M71" s="63"/>
      <c r="N71" s="63"/>
      <c r="O71" s="63"/>
      <c r="P71" s="63"/>
      <c r="Q71" s="63"/>
      <c r="R71" s="133"/>
      <c r="S71" s="191"/>
      <c r="T71" s="192"/>
      <c r="U71" s="229"/>
      <c r="V71" s="229"/>
      <c r="W71" s="281"/>
      <c r="X71" s="282"/>
      <c r="Y71" s="229"/>
      <c r="Z71" s="229"/>
      <c r="AA71" s="234">
        <f>C71+E71+G71+I71+K71+M71+O71+Q71+S71+U71+W71+Y71</f>
        <v>239.35</v>
      </c>
      <c r="AB71" s="110">
        <f>IF(AA71=0,0,(D71+F71+H71+J71+L71+N71+P71+R71+T71+V71+X71+Z71)/AA71)</f>
        <v>768.65243367453513</v>
      </c>
    </row>
    <row r="72" spans="1:28" ht="12.75" customHeight="1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114"/>
      <c r="S72" s="160"/>
      <c r="T72" s="161"/>
      <c r="U72" s="211"/>
      <c r="V72" s="211"/>
      <c r="W72" s="245"/>
      <c r="X72" s="246"/>
      <c r="Y72" s="211"/>
      <c r="Z72" s="211"/>
      <c r="AA72" s="160"/>
      <c r="AB72" s="87"/>
    </row>
    <row r="73" spans="1:28" ht="12.75" customHeight="1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/>
      <c r="J73" s="67"/>
      <c r="K73" s="67"/>
      <c r="L73" s="67"/>
      <c r="M73" s="67"/>
      <c r="N73" s="67"/>
      <c r="O73" s="67"/>
      <c r="P73" s="67"/>
      <c r="Q73" s="67"/>
      <c r="R73" s="127"/>
      <c r="S73" s="180"/>
      <c r="T73" s="181"/>
      <c r="U73" s="223"/>
      <c r="V73" s="223"/>
      <c r="W73" s="269"/>
      <c r="X73" s="270"/>
      <c r="Y73" s="223"/>
      <c r="Z73" s="223"/>
      <c r="AA73" s="170">
        <f>C73+E73+G73+I73+K73+M73+O73+Q73+S73+U73+W73+Y73</f>
        <v>10084.999999999998</v>
      </c>
      <c r="AB73" s="62">
        <f>IF(AA73=0,0,(D73+F73+H73+J73+L73+N73+P73+R73+T73+V73+X73+Z73)/AA73)</f>
        <v>1.7309330689142293</v>
      </c>
    </row>
    <row r="74" spans="1:28" ht="12.75" customHeight="1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133"/>
      <c r="S74" s="191"/>
      <c r="T74" s="192"/>
      <c r="U74" s="229"/>
      <c r="V74" s="229"/>
      <c r="W74" s="281"/>
      <c r="X74" s="282"/>
      <c r="Y74" s="229"/>
      <c r="Z74" s="229"/>
      <c r="AA74" s="234">
        <f>C74+E74+G74+I74+K74+M74+O74+Q74+S74+U74+W74+Y74</f>
        <v>0</v>
      </c>
      <c r="AB74" s="110">
        <f>IF(AA74=0,0,(D74+F74+H74+J74+L74+N74+P74+R74+T74+V74+X74+Z74)/AA74)</f>
        <v>0</v>
      </c>
    </row>
    <row r="75" spans="1:28" ht="12.75" customHeight="1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114"/>
      <c r="S75" s="160"/>
      <c r="T75" s="161"/>
      <c r="U75" s="211"/>
      <c r="V75" s="211"/>
      <c r="W75" s="245"/>
      <c r="X75" s="246"/>
      <c r="Y75" s="211"/>
      <c r="Z75" s="211"/>
      <c r="AA75" s="160"/>
      <c r="AB75" s="87"/>
    </row>
    <row r="76" spans="1:28" ht="12.75" customHeight="1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/>
      <c r="J76" s="67"/>
      <c r="K76" s="67"/>
      <c r="L76" s="67"/>
      <c r="M76" s="67"/>
      <c r="N76" s="67"/>
      <c r="O76" s="67"/>
      <c r="P76" s="67"/>
      <c r="Q76" s="67"/>
      <c r="R76" s="127"/>
      <c r="S76" s="180"/>
      <c r="T76" s="181"/>
      <c r="U76" s="223"/>
      <c r="V76" s="223"/>
      <c r="W76" s="269"/>
      <c r="X76" s="270"/>
      <c r="Y76" s="223"/>
      <c r="Z76" s="223"/>
      <c r="AA76" s="170">
        <f>C76+E76+G76+I76+K76+M76+O76+Q76+S76+U76+W76+Y76</f>
        <v>2894358.9999999991</v>
      </c>
      <c r="AB76" s="62">
        <f>IF(AA76=0,0,(D76+F76+H76+J76+L76+N76+P76+R76+T76+V76+X76+Z76)/AA76)</f>
        <v>1.5680397594078694</v>
      </c>
    </row>
    <row r="77" spans="1:28" ht="12.75" customHeight="1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/>
      <c r="J77" s="103"/>
      <c r="K77" s="103"/>
      <c r="L77" s="103"/>
      <c r="M77" s="103"/>
      <c r="N77" s="103"/>
      <c r="O77" s="103"/>
      <c r="P77" s="103"/>
      <c r="Q77" s="103"/>
      <c r="R77" s="135"/>
      <c r="S77" s="191"/>
      <c r="T77" s="192"/>
      <c r="U77" s="229"/>
      <c r="V77" s="229"/>
      <c r="W77" s="281"/>
      <c r="X77" s="282"/>
      <c r="Y77" s="229"/>
      <c r="Z77" s="229"/>
      <c r="AA77" s="234">
        <f>C77+E77+G77+I77+K77+M77+O77+Q77+S77+U77+W77+Y77</f>
        <v>4005.0099999999998</v>
      </c>
      <c r="AB77" s="110">
        <f>IF(AA77=0,0,(D77+F77+H77+J77+L77+N77+P77+R77+T77+V77+X77+Z77)/AA77)</f>
        <v>767.55083008531824</v>
      </c>
    </row>
    <row r="78" spans="1:28" ht="12.75" customHeight="1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114"/>
      <c r="S78" s="160"/>
      <c r="T78" s="161"/>
      <c r="U78" s="211"/>
      <c r="V78" s="211"/>
      <c r="W78" s="245"/>
      <c r="X78" s="246"/>
      <c r="Y78" s="211"/>
      <c r="Z78" s="211"/>
      <c r="AA78" s="160"/>
      <c r="AB78" s="87"/>
    </row>
    <row r="79" spans="1:28" ht="12.75" customHeight="1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/>
      <c r="J79" s="67"/>
      <c r="K79" s="67"/>
      <c r="L79" s="67"/>
      <c r="M79" s="67"/>
      <c r="N79" s="67"/>
      <c r="O79" s="67"/>
      <c r="P79" s="67"/>
      <c r="Q79" s="67"/>
      <c r="R79" s="127"/>
      <c r="S79" s="180"/>
      <c r="T79" s="181"/>
      <c r="U79" s="223"/>
      <c r="V79" s="223"/>
      <c r="W79" s="269"/>
      <c r="X79" s="270"/>
      <c r="Y79" s="223"/>
      <c r="Z79" s="223"/>
      <c r="AA79" s="170">
        <f>C79+E79+G79+I79+K79+M79+O79+Q79+S79+U79+W79+Y79</f>
        <v>50014</v>
      </c>
      <c r="AB79" s="62">
        <f>IF(AA79=0,0,(D79+F79+H79+J79+L79+N79+P79+R79+T79+V79+X79+Z79)/AA79)</f>
        <v>1.5358503618986681</v>
      </c>
    </row>
    <row r="80" spans="1:28" ht="12.75" customHeight="1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136"/>
      <c r="S80" s="195"/>
      <c r="T80" s="196"/>
      <c r="U80" s="231"/>
      <c r="V80" s="231"/>
      <c r="W80" s="281"/>
      <c r="X80" s="282"/>
      <c r="Y80" s="229"/>
      <c r="Z80" s="229"/>
      <c r="AA80" s="234">
        <f>C80+E80+G80+I80+K80+M80+O80+Q80+S80+U80+W80+Y80</f>
        <v>0</v>
      </c>
      <c r="AB80" s="110">
        <f>IF(AA80=0,0,(D80+F80+H80+J80+L80+N80+P80+R80+T80+V80+X80+Z80)/AA80)</f>
        <v>0</v>
      </c>
    </row>
    <row r="81" spans="1:28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114"/>
      <c r="S81" s="160"/>
      <c r="T81" s="161"/>
      <c r="U81" s="211"/>
      <c r="V81" s="211"/>
      <c r="W81" s="245"/>
      <c r="X81" s="246"/>
      <c r="Y81" s="211"/>
      <c r="Z81" s="211"/>
      <c r="AA81" s="160"/>
      <c r="AB81" s="87"/>
    </row>
    <row r="82" spans="1:28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137"/>
      <c r="S82" s="197"/>
      <c r="T82" s="198"/>
      <c r="U82" s="232"/>
      <c r="V82" s="232"/>
      <c r="W82" s="285"/>
      <c r="X82" s="286"/>
      <c r="Y82" s="232"/>
      <c r="Z82" s="232"/>
      <c r="AA82" s="170">
        <f>C82+E82+G82+I82+K82+M82+O82+Q82+S82+U82+W82+Y82</f>
        <v>117319.99999999999</v>
      </c>
      <c r="AB82" s="62">
        <f>IF(AA82=0,0,(D82+F82+H82+J82+L82+N82+P82+R82+T82+V82+X82+Z82)/AA82)</f>
        <v>1.603990027275827</v>
      </c>
    </row>
    <row r="83" spans="1:28" ht="16.5" thickBot="1">
      <c r="A83" s="559"/>
      <c r="B83" s="293" t="s">
        <v>13</v>
      </c>
      <c r="C83" s="93">
        <v>648</v>
      </c>
      <c r="D83" s="93">
        <v>491752.90511999995</v>
      </c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132"/>
      <c r="S83" s="189"/>
      <c r="T83" s="190"/>
      <c r="U83" s="228"/>
      <c r="V83" s="228"/>
      <c r="W83" s="279"/>
      <c r="X83" s="280"/>
      <c r="Y83" s="228"/>
      <c r="Z83" s="228"/>
      <c r="AA83" s="234">
        <f>C83+E83+G83+I83+K83+M83+O83+Q83+S83+U83+W83+Y83</f>
        <v>648</v>
      </c>
      <c r="AB83" s="110">
        <f>IF(AA83=0,0,(D83+F83+H83+J83+L83+N83+P83+R83+T83+V83+X83+Z83)/AA83)</f>
        <v>758.87793999999997</v>
      </c>
    </row>
    <row r="84" spans="1:28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114"/>
      <c r="S84" s="160"/>
      <c r="T84" s="161"/>
      <c r="U84" s="211"/>
      <c r="V84" s="211"/>
      <c r="W84" s="245"/>
      <c r="X84" s="246"/>
      <c r="Y84" s="211"/>
      <c r="Z84" s="211"/>
      <c r="AA84" s="160"/>
      <c r="AB84" s="87"/>
    </row>
    <row r="85" spans="1:28" ht="15.75">
      <c r="A85" s="559"/>
      <c r="B85" s="9" t="s">
        <v>12</v>
      </c>
      <c r="C85" s="67">
        <v>173540.99999999991</v>
      </c>
      <c r="D85" s="67">
        <v>275990.93</v>
      </c>
      <c r="E85" s="67"/>
      <c r="F85" s="67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137"/>
      <c r="S85" s="197"/>
      <c r="T85" s="198"/>
      <c r="U85" s="232"/>
      <c r="V85" s="232"/>
      <c r="W85" s="285"/>
      <c r="X85" s="286"/>
      <c r="Y85" s="232"/>
      <c r="Z85" s="232"/>
      <c r="AA85" s="170">
        <f>C85+E85+G85+I85+K85+M85+O85+Q85+S85+U85+W85+Y85</f>
        <v>173540.99999999991</v>
      </c>
      <c r="AB85" s="62">
        <f>IF(AA85=0,0,(D85+F85+H85+J85+L85+N85+P85+R85+T85+V85+X85+Z85)/AA85)</f>
        <v>1.5903500037455134</v>
      </c>
    </row>
    <row r="86" spans="1:28" ht="16.5" thickBot="1">
      <c r="A86" s="560"/>
      <c r="B86" s="16" t="s">
        <v>13</v>
      </c>
      <c r="C86" s="63">
        <v>304</v>
      </c>
      <c r="D86" s="63">
        <v>230698.89375999998</v>
      </c>
      <c r="E86" s="63"/>
      <c r="F86" s="63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5"/>
      <c r="S86" s="316"/>
      <c r="T86" s="317"/>
      <c r="U86" s="318"/>
      <c r="V86" s="318"/>
      <c r="W86" s="319"/>
      <c r="X86" s="320"/>
      <c r="Y86" s="318"/>
      <c r="Z86" s="318"/>
      <c r="AA86" s="321">
        <f>C86+E86+G86+I86+K86+M86+O86+Q86+S86+U86+W86+Y86</f>
        <v>304</v>
      </c>
      <c r="AB86" s="110">
        <f>IF(AA86=0,0,(D86+F86+H86+J86+L86+N86+P86+R86+T86+V86+X86+Z86)/AA86)</f>
        <v>758.87793999999997</v>
      </c>
    </row>
    <row r="87" spans="1:28" ht="15" customHeight="1">
      <c r="A87" s="559">
        <v>26</v>
      </c>
      <c r="B87" s="82" t="s">
        <v>55</v>
      </c>
      <c r="C87" s="295"/>
      <c r="D87" s="295"/>
      <c r="E87" s="295"/>
      <c r="F87" s="295"/>
      <c r="G87" s="295"/>
      <c r="H87" s="295"/>
      <c r="I87" s="93"/>
      <c r="J87" s="93"/>
      <c r="K87" s="93"/>
      <c r="L87" s="93"/>
      <c r="M87" s="93"/>
      <c r="N87" s="93"/>
      <c r="O87" s="93"/>
      <c r="P87" s="93"/>
      <c r="Q87" s="304"/>
      <c r="R87" s="305"/>
      <c r="S87" s="306"/>
      <c r="T87" s="307"/>
      <c r="U87" s="308"/>
      <c r="V87" s="308"/>
      <c r="W87" s="309"/>
      <c r="X87" s="310"/>
      <c r="Y87" s="308"/>
      <c r="Z87" s="308"/>
      <c r="AA87" s="350"/>
      <c r="AB87" s="87"/>
    </row>
    <row r="88" spans="1:28" ht="14.25" customHeight="1">
      <c r="A88" s="559"/>
      <c r="B88" s="9" t="s">
        <v>12</v>
      </c>
      <c r="C88" s="67">
        <v>23653</v>
      </c>
      <c r="D88" s="67">
        <v>38593.65</v>
      </c>
      <c r="E88" s="67">
        <v>255</v>
      </c>
      <c r="F88" s="67">
        <v>437.12</v>
      </c>
      <c r="G88" s="67">
        <v>122</v>
      </c>
      <c r="H88" s="67">
        <v>199.96</v>
      </c>
      <c r="I88" s="79"/>
      <c r="J88" s="79"/>
      <c r="K88" s="79"/>
      <c r="L88" s="79"/>
      <c r="M88" s="79"/>
      <c r="N88" s="79"/>
      <c r="O88" s="79"/>
      <c r="P88" s="79"/>
      <c r="Q88" s="67"/>
      <c r="R88" s="67"/>
      <c r="S88" s="67"/>
      <c r="T88" s="67"/>
      <c r="U88" s="67"/>
      <c r="V88" s="67"/>
      <c r="W88" s="67"/>
      <c r="X88" s="67"/>
      <c r="Y88" s="67"/>
      <c r="Z88" s="127"/>
      <c r="AA88" s="170">
        <f>C88+E88+G88+I88+K88+M88+O88+Q88+S88+U88+W88+Y88</f>
        <v>24030</v>
      </c>
      <c r="AB88" s="62">
        <f>IF(AA88=0,0,(D88+F88+H88+J88+L88+N88+P88+R88+T88+V88+X88+Z88)/AA88)</f>
        <v>1.6325730337078652</v>
      </c>
    </row>
    <row r="89" spans="1:28" ht="16.5" thickBot="1">
      <c r="A89" s="560"/>
      <c r="B89" s="293" t="s">
        <v>13</v>
      </c>
      <c r="C89" s="103">
        <v>85.61</v>
      </c>
      <c r="D89" s="103">
        <v>64967.540443400001</v>
      </c>
      <c r="E89" s="103">
        <v>4.66</v>
      </c>
      <c r="F89" s="103">
        <v>3577.6</v>
      </c>
      <c r="G89" s="103">
        <v>1.73</v>
      </c>
      <c r="H89" s="103">
        <v>1360.31</v>
      </c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35"/>
      <c r="AA89" s="321">
        <f>C89+E89+G89+I89+K89+M89+O89+Q89+S89+U89+W89+Y89</f>
        <v>92</v>
      </c>
      <c r="AB89" s="110">
        <f>IF(AA89=0,0,(D89+F89+H89+J89+L89+N89+P89+R89+T89+V89+X89+Z89)/AA89)</f>
        <v>759.84185264565212</v>
      </c>
    </row>
    <row r="90" spans="1:28" ht="15.75">
      <c r="A90" s="551"/>
      <c r="B90" s="298" t="s">
        <v>15</v>
      </c>
      <c r="C90" s="299">
        <f>C9+C12+C15+C18+C21+C24+C27+C30+C33+C36+C39+C42+C45+C48+C50+C58+C61+C64+C67+C70+C73+C76+C79+C82+C85+C88</f>
        <v>2216371.0000000009</v>
      </c>
      <c r="D90" s="299">
        <f>D9+D12+D15+D18+D21+D24+D27+D30+D33+D36+D39+D42+D45+D48+D50+D58+D61+D64+D67+D70+D73+D76+D79+D82+D85+D88</f>
        <v>5566196.540000001</v>
      </c>
      <c r="E90" s="299">
        <f t="shared" ref="E90:Z90" si="0">E9+E12+E15+E18+E21+E24+E27+E30+E33+E36+E39+E42+E45+E48+E50+E58+E61+E64+E67+E70+E73+E76+E79+E82+E85+E88</f>
        <v>2787405.9999999991</v>
      </c>
      <c r="F90" s="299">
        <f t="shared" si="0"/>
        <v>6592547.7999999998</v>
      </c>
      <c r="G90" s="299">
        <f t="shared" si="0"/>
        <v>902378.1582165719</v>
      </c>
      <c r="H90" s="299">
        <f t="shared" si="0"/>
        <v>3871829.3999999994</v>
      </c>
      <c r="I90" s="299">
        <f t="shared" si="0"/>
        <v>0</v>
      </c>
      <c r="J90" s="299">
        <f t="shared" si="0"/>
        <v>0</v>
      </c>
      <c r="K90" s="299">
        <f t="shared" si="0"/>
        <v>0</v>
      </c>
      <c r="L90" s="299">
        <f t="shared" si="0"/>
        <v>0</v>
      </c>
      <c r="M90" s="299">
        <f t="shared" si="0"/>
        <v>0</v>
      </c>
      <c r="N90" s="299">
        <f t="shared" si="0"/>
        <v>0</v>
      </c>
      <c r="O90" s="299">
        <f t="shared" si="0"/>
        <v>0</v>
      </c>
      <c r="P90" s="299">
        <f t="shared" si="0"/>
        <v>0</v>
      </c>
      <c r="Q90" s="299">
        <f t="shared" si="0"/>
        <v>0</v>
      </c>
      <c r="R90" s="299">
        <f t="shared" si="0"/>
        <v>0</v>
      </c>
      <c r="S90" s="299">
        <f t="shared" si="0"/>
        <v>0</v>
      </c>
      <c r="T90" s="299">
        <f t="shared" si="0"/>
        <v>0</v>
      </c>
      <c r="U90" s="299">
        <f t="shared" si="0"/>
        <v>0</v>
      </c>
      <c r="V90" s="299">
        <f t="shared" si="0"/>
        <v>0</v>
      </c>
      <c r="W90" s="299">
        <f t="shared" si="0"/>
        <v>0</v>
      </c>
      <c r="X90" s="299">
        <f t="shared" si="0"/>
        <v>0</v>
      </c>
      <c r="Y90" s="299">
        <f t="shared" si="0"/>
        <v>0</v>
      </c>
      <c r="Z90" s="299">
        <f t="shared" si="0"/>
        <v>0</v>
      </c>
      <c r="AA90" s="300">
        <f>C90+E90+G90+I90+K90+M90+O90+Q90+S90+U90+W90+Y90</f>
        <v>5906155.1582165714</v>
      </c>
      <c r="AB90" s="301">
        <f>(D90+F90+H90+J90+L90+N90+P90+R90+T90+V90+X90+Z90)/AA90</f>
        <v>2.7142147997413271</v>
      </c>
    </row>
    <row r="91" spans="1:28" ht="16.5" thickBot="1">
      <c r="A91" s="552"/>
      <c r="B91" s="302" t="s">
        <v>14</v>
      </c>
      <c r="C91" s="303">
        <f>C10+C13+C16+C19+C22+C25+C28+C31+C34+C37+C40+C43+C46+C49+C59+C62+C65+C68+C71+C74+C77+C80+C83+C86+C89</f>
        <v>2067.5300000000002</v>
      </c>
      <c r="D91" s="303">
        <f>D10+D13+D16+D19+D22+D25+D28+D31+D34+D37+D40+D43+D46+D49+D59+D62+D65+D68+D71+D74+D77+D80+D83+D86+D89</f>
        <v>1569002.8993233999</v>
      </c>
      <c r="E91" s="303">
        <f t="shared" ref="E91:Z91" si="1">E10+E13+E16+E19+E22+E25+E28+E31+E34+E37+E40+E43+E46+E49+E59+E62+E65+E68+E71+E74+E77+E80+E83+E86+E89</f>
        <v>3568.35</v>
      </c>
      <c r="F91" s="303">
        <f t="shared" si="1"/>
        <v>2739509.3400000003</v>
      </c>
      <c r="G91" s="303">
        <f t="shared" si="1"/>
        <v>644.35</v>
      </c>
      <c r="H91" s="303">
        <f t="shared" si="1"/>
        <v>506657.7</v>
      </c>
      <c r="I91" s="303">
        <f t="shared" si="1"/>
        <v>0</v>
      </c>
      <c r="J91" s="303">
        <f t="shared" si="1"/>
        <v>0</v>
      </c>
      <c r="K91" s="303">
        <f t="shared" si="1"/>
        <v>0</v>
      </c>
      <c r="L91" s="303">
        <f t="shared" si="1"/>
        <v>0</v>
      </c>
      <c r="M91" s="303">
        <f t="shared" si="1"/>
        <v>0</v>
      </c>
      <c r="N91" s="303">
        <f t="shared" si="1"/>
        <v>0</v>
      </c>
      <c r="O91" s="303">
        <f t="shared" si="1"/>
        <v>0</v>
      </c>
      <c r="P91" s="303">
        <f t="shared" si="1"/>
        <v>0</v>
      </c>
      <c r="Q91" s="303">
        <f t="shared" si="1"/>
        <v>0</v>
      </c>
      <c r="R91" s="303">
        <f t="shared" si="1"/>
        <v>0</v>
      </c>
      <c r="S91" s="303">
        <f t="shared" si="1"/>
        <v>0</v>
      </c>
      <c r="T91" s="303">
        <f t="shared" si="1"/>
        <v>0</v>
      </c>
      <c r="U91" s="303">
        <f t="shared" si="1"/>
        <v>0</v>
      </c>
      <c r="V91" s="303">
        <f t="shared" si="1"/>
        <v>0</v>
      </c>
      <c r="W91" s="303">
        <f t="shared" si="1"/>
        <v>0</v>
      </c>
      <c r="X91" s="303">
        <f t="shared" si="1"/>
        <v>0</v>
      </c>
      <c r="Y91" s="303">
        <f t="shared" si="1"/>
        <v>0</v>
      </c>
      <c r="Z91" s="303">
        <f t="shared" si="1"/>
        <v>0</v>
      </c>
      <c r="AA91" s="236">
        <f>C91+E91+G91+I91+K91+M91+O91+Q91+S91+U91+W91+Y91</f>
        <v>6280.2300000000005</v>
      </c>
      <c r="AB91" s="237">
        <f>(D91+F91+H91+J91+L91+N91+P91+R91+T91+V91+X91+Z91)/AA91</f>
        <v>766.71872516188103</v>
      </c>
    </row>
    <row r="96" spans="1:28">
      <c r="AA96" s="11"/>
      <c r="AB96" s="11"/>
    </row>
    <row r="97" spans="27:28">
      <c r="AA97" s="12"/>
      <c r="AB97" s="12"/>
    </row>
    <row r="98" spans="27:28">
      <c r="AA98" s="12"/>
      <c r="AB98" s="20"/>
    </row>
    <row r="99" spans="27:28">
      <c r="AA99" s="12"/>
    </row>
    <row r="100" spans="27:28">
      <c r="AA100" s="12"/>
      <c r="AB100" s="12"/>
    </row>
    <row r="101" spans="27:28">
      <c r="AA101" s="12"/>
      <c r="AB101" s="8"/>
    </row>
    <row r="102" spans="27:28">
      <c r="AA102" s="12"/>
    </row>
  </sheetData>
  <mergeCells count="43">
    <mergeCell ref="A87:A89"/>
    <mergeCell ref="A90:A91"/>
    <mergeCell ref="A72:A74"/>
    <mergeCell ref="A75:A77"/>
    <mergeCell ref="A78:A80"/>
    <mergeCell ref="A81:A83"/>
    <mergeCell ref="A84:A86"/>
    <mergeCell ref="A57:A59"/>
    <mergeCell ref="A60:A62"/>
    <mergeCell ref="A63:A65"/>
    <mergeCell ref="A66:A68"/>
    <mergeCell ref="A69:A71"/>
    <mergeCell ref="A41:A43"/>
    <mergeCell ref="A44:A46"/>
    <mergeCell ref="A47:A49"/>
    <mergeCell ref="A51:A53"/>
    <mergeCell ref="A54:A56"/>
    <mergeCell ref="A26:A28"/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U3:V3"/>
    <mergeCell ref="W3:X3"/>
    <mergeCell ref="Y3:Z3"/>
    <mergeCell ref="AA3:AB3"/>
    <mergeCell ref="A8:A10"/>
    <mergeCell ref="K3:L3"/>
    <mergeCell ref="M3:N3"/>
    <mergeCell ref="O3:P3"/>
    <mergeCell ref="Q3:R3"/>
    <mergeCell ref="S3:T3"/>
    <mergeCell ref="A3:A6"/>
    <mergeCell ref="B3:B6"/>
    <mergeCell ref="I3:J3"/>
    <mergeCell ref="C3:D3"/>
    <mergeCell ref="E3:F3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9"/>
  <sheetViews>
    <sheetView workbookViewId="0">
      <selection sqref="A1:AB1"/>
    </sheetView>
  </sheetViews>
  <sheetFormatPr defaultRowHeight="15"/>
  <cols>
    <col min="1" max="1" width="7.42578125" customWidth="1"/>
    <col min="2" max="2" width="51.42578125" customWidth="1"/>
    <col min="3" max="10" width="21.28515625" hidden="1" customWidth="1"/>
    <col min="11" max="11" width="16.85546875" customWidth="1"/>
    <col min="12" max="12" width="14.42578125" customWidth="1"/>
  </cols>
  <sheetData>
    <row r="1" spans="1:12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</row>
    <row r="2" spans="1:12" ht="15.75" thickBot="1">
      <c r="K2" s="11"/>
    </row>
    <row r="3" spans="1:12" ht="16.5" thickBot="1">
      <c r="A3" s="547" t="s">
        <v>0</v>
      </c>
      <c r="B3" s="547" t="s">
        <v>1</v>
      </c>
      <c r="C3" s="561" t="s">
        <v>60</v>
      </c>
      <c r="D3" s="562"/>
      <c r="E3" s="545">
        <f>C3+31</f>
        <v>43497</v>
      </c>
      <c r="F3" s="546"/>
      <c r="G3" s="545">
        <f t="shared" ref="G3" si="0">E3+31</f>
        <v>43528</v>
      </c>
      <c r="H3" s="546"/>
      <c r="I3" s="545">
        <f t="shared" ref="I3" si="1">G3+31</f>
        <v>43559</v>
      </c>
      <c r="J3" s="546"/>
      <c r="K3" s="561" t="s">
        <v>63</v>
      </c>
      <c r="L3" s="562"/>
    </row>
    <row r="4" spans="1:12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1" t="s">
        <v>2</v>
      </c>
      <c r="L4" s="4" t="s">
        <v>3</v>
      </c>
    </row>
    <row r="5" spans="1:12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2" t="s">
        <v>4</v>
      </c>
      <c r="L5" s="5"/>
    </row>
    <row r="6" spans="1:12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3" t="s">
        <v>5</v>
      </c>
      <c r="L6" s="6" t="s">
        <v>6</v>
      </c>
    </row>
    <row r="7" spans="1:12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3"/>
      <c r="L7" s="44"/>
    </row>
    <row r="8" spans="1:12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91" t="s">
        <v>10</v>
      </c>
      <c r="L8" s="87" t="s">
        <v>10</v>
      </c>
    </row>
    <row r="9" spans="1:12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61">
        <f>C9+E9+G9+I9</f>
        <v>0</v>
      </c>
      <c r="L9" s="62">
        <f>IF(K9=0,0,(D9+F9+H9+J9)/K9)</f>
        <v>0</v>
      </c>
    </row>
    <row r="10" spans="1:12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112">
        <f>C10+E10+G10+I10</f>
        <v>0</v>
      </c>
      <c r="L10" s="110">
        <f>IF(K10=0,0,(D10+F10+H10+J10)/K10)</f>
        <v>0</v>
      </c>
    </row>
    <row r="11" spans="1:12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91" t="s">
        <v>10</v>
      </c>
      <c r="L11" s="87" t="s">
        <v>10</v>
      </c>
    </row>
    <row r="12" spans="1:12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61">
        <f>C12+E12+G12+I12</f>
        <v>0</v>
      </c>
      <c r="L12" s="62">
        <f>IF(K12=0,0,(D12+F12+H12+J12)/K12)</f>
        <v>0</v>
      </c>
    </row>
    <row r="13" spans="1:12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112">
        <f>C13+E13+G13+I13</f>
        <v>0</v>
      </c>
      <c r="L13" s="110">
        <f>IF(K13=0,0,(D13+F13+H13+J13)/K13)</f>
        <v>0</v>
      </c>
    </row>
    <row r="14" spans="1:12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91" t="s">
        <v>10</v>
      </c>
      <c r="L14" s="87" t="s">
        <v>10</v>
      </c>
    </row>
    <row r="15" spans="1:12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61">
        <f>C15+E15+G15+I15</f>
        <v>0</v>
      </c>
      <c r="L15" s="62">
        <f>IF(K15=0,0,(D15+F15+H15+J15)/K15)</f>
        <v>0</v>
      </c>
    </row>
    <row r="16" spans="1:12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112">
        <f>C16+E16+G16+I16</f>
        <v>0</v>
      </c>
      <c r="L16" s="110">
        <f>IF(K16=0,0,(D16+F16+H16+J16)/K16)</f>
        <v>0</v>
      </c>
    </row>
    <row r="17" spans="1:12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1"/>
    </row>
    <row r="18" spans="1:12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61">
        <f>C18+E18+G18+I18</f>
        <v>0</v>
      </c>
      <c r="L18" s="62">
        <f>IF(K18=0,0,(D18+F18+H18+J18)/K18)</f>
        <v>0</v>
      </c>
    </row>
    <row r="19" spans="1:12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112">
        <f>C19+E19+G19+I19</f>
        <v>0</v>
      </c>
      <c r="L19" s="110">
        <f>IF(K19=0,0,(D19+F19+H19+J19)/K19)</f>
        <v>0</v>
      </c>
    </row>
    <row r="20" spans="1:12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1"/>
    </row>
    <row r="21" spans="1:12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61">
        <f>C21+E21+G21+I21</f>
        <v>16262.999999999989</v>
      </c>
      <c r="L21" s="62">
        <f>IF(K21=0,0,(D21+F21+H21+J21)/K21)</f>
        <v>1.5931740761237176</v>
      </c>
    </row>
    <row r="22" spans="1:12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112">
        <f>C22+E22+G22+I22</f>
        <v>1.99</v>
      </c>
      <c r="L22" s="110">
        <f>IF(K22=0,0,(D22+F22+H22+J22)/K22)</f>
        <v>758.87939698492471</v>
      </c>
    </row>
    <row r="23" spans="1:12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1"/>
    </row>
    <row r="24" spans="1:12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61">
        <f>C24+E24+G24+I24</f>
        <v>0</v>
      </c>
      <c r="L24" s="62">
        <f>IF(K24=0,0,(D24+F24+H24+J24)/K24)</f>
        <v>0</v>
      </c>
    </row>
    <row r="25" spans="1:12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112">
        <f>C25+E25+G25+I25</f>
        <v>0</v>
      </c>
      <c r="L25" s="110">
        <f>IF(K25=0,0,(D25+F25+H25+J25)/K25)</f>
        <v>0</v>
      </c>
    </row>
    <row r="26" spans="1:12" ht="16.5" thickTop="1">
      <c r="A26" s="554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61"/>
      <c r="L26" s="60"/>
    </row>
    <row r="27" spans="1:12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>
        <v>42413</v>
      </c>
      <c r="J27" s="61">
        <v>64215.83</v>
      </c>
      <c r="K27" s="61">
        <f>C27+E27+G27+I27</f>
        <v>684134</v>
      </c>
      <c r="L27" s="62">
        <f>IF(K27=0,0,(D27+F27+H27+J27)/K27)</f>
        <v>1.5002391198215554</v>
      </c>
    </row>
    <row r="28" spans="1:12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>
        <v>69.959999999999994</v>
      </c>
      <c r="J28" s="88">
        <v>58460.08</v>
      </c>
      <c r="K28" s="112">
        <f>C28+E28+G28+I28</f>
        <v>869.6</v>
      </c>
      <c r="L28" s="110">
        <f>IF(K28=0,0,(D28+F28+H28+J28)/K28)</f>
        <v>774.59850505979762</v>
      </c>
    </row>
    <row r="29" spans="1:12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8"/>
    </row>
    <row r="30" spans="1:12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61">
        <f>C30+E30+G30+I30</f>
        <v>0</v>
      </c>
      <c r="L30" s="62">
        <f>IF(K30=0,0,(D30+F30+H30+J30)/K30)</f>
        <v>0</v>
      </c>
    </row>
    <row r="31" spans="1:12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112">
        <f>C31+E31+G31+I31</f>
        <v>0</v>
      </c>
      <c r="L31" s="110">
        <f>IF(K31=0,0,(D31+F31+H31+J31)/K31)</f>
        <v>0</v>
      </c>
    </row>
    <row r="32" spans="1:12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5"/>
    </row>
    <row r="33" spans="1:12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61">
        <f>C33+E33+G33+I33</f>
        <v>0</v>
      </c>
      <c r="L33" s="62">
        <f>IF(K33=0,0,(D33+F33+H33+J33)/K33)</f>
        <v>0</v>
      </c>
    </row>
    <row r="34" spans="1:12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112">
        <f>C34+E34+G34+I34</f>
        <v>0</v>
      </c>
      <c r="L34" s="110">
        <f>IF(K34=0,0,(D34+F34+H34+J34)/K34)</f>
        <v>0</v>
      </c>
    </row>
    <row r="35" spans="1:12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8"/>
    </row>
    <row r="36" spans="1:12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61">
        <f>C36+E36+G36+I36</f>
        <v>0</v>
      </c>
      <c r="L36" s="62">
        <f>IF(K36=0,0,(D36+F36+H36+J36)/K36)</f>
        <v>0</v>
      </c>
    </row>
    <row r="37" spans="1:12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112">
        <f>C37+E37+G37+I37</f>
        <v>0</v>
      </c>
      <c r="L37" s="110">
        <f>IF(K37=0,0,(D37+F37+H37+J37)/K37)</f>
        <v>0</v>
      </c>
    </row>
    <row r="38" spans="1:12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8"/>
    </row>
    <row r="39" spans="1:12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61">
        <f>C39+E39+G39+I39</f>
        <v>0</v>
      </c>
      <c r="L39" s="62">
        <f>IF(K39=0,0,(D39+F39+H39+J39)/K39)</f>
        <v>0</v>
      </c>
    </row>
    <row r="40" spans="1:12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112">
        <f>C40+E40+G40+I40</f>
        <v>0</v>
      </c>
      <c r="L40" s="110">
        <f>IF(K40=0,0,(D40+F40+H40+J40)/K40)</f>
        <v>0</v>
      </c>
    </row>
    <row r="41" spans="1:12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8"/>
    </row>
    <row r="42" spans="1:12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61">
        <f>C42+E42+G42+I42</f>
        <v>0</v>
      </c>
      <c r="L42" s="62">
        <f>IF(K42=0,0,(D42+F42+H42+J42)/K42)</f>
        <v>0</v>
      </c>
    </row>
    <row r="43" spans="1:12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112">
        <f>C43+E43+G43+I43</f>
        <v>0</v>
      </c>
      <c r="L43" s="110">
        <f>IF(K43=0,0,(D43+F43+H43+J43)/K43)</f>
        <v>0</v>
      </c>
    </row>
    <row r="44" spans="1:12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8"/>
    </row>
    <row r="45" spans="1:12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61">
        <f>C45+E45+G45+I45</f>
        <v>19</v>
      </c>
      <c r="L45" s="62">
        <f>IF(K45=0,0,(D45+F45+H45+J45)/K45)</f>
        <v>1.6478947368421053</v>
      </c>
    </row>
    <row r="46" spans="1:12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112">
        <f>C46+E46+G46+I46</f>
        <v>0</v>
      </c>
      <c r="L46" s="110">
        <f>IF(K46=0,0,(D46+F46+H46+J46)/K46)</f>
        <v>0</v>
      </c>
    </row>
    <row r="47" spans="1:12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8"/>
    </row>
    <row r="48" spans="1:12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61">
        <f>C48+E48+G48+I48</f>
        <v>0</v>
      </c>
      <c r="L48" s="62">
        <f>IF(K48=0,0,(D48+F48+H48+J48)/K48)</f>
        <v>0</v>
      </c>
    </row>
    <row r="49" spans="1:12" ht="16.5" thickBot="1">
      <c r="A49" s="556"/>
      <c r="B49" s="23" t="s">
        <v>13</v>
      </c>
      <c r="C49" s="54"/>
      <c r="D49" s="54"/>
      <c r="E49" s="54"/>
      <c r="F49" s="54"/>
      <c r="G49" s="54"/>
      <c r="H49" s="54"/>
      <c r="I49" s="54"/>
      <c r="J49" s="54"/>
      <c r="K49" s="112">
        <f>C49+E49+G49+I49</f>
        <v>0</v>
      </c>
      <c r="L49" s="110">
        <f>IF(K49=0,0,(D49+F49+H49+J49)/K49)</f>
        <v>0</v>
      </c>
    </row>
    <row r="50" spans="1:12" ht="16.5" thickBot="1">
      <c r="A50" s="337">
        <v>15</v>
      </c>
      <c r="B50" s="15" t="s">
        <v>7</v>
      </c>
      <c r="C50" s="66">
        <v>261229</v>
      </c>
      <c r="D50" s="66">
        <v>2486900.08</v>
      </c>
      <c r="E50" s="66">
        <v>261977</v>
      </c>
      <c r="F50" s="66">
        <v>2729800.34</v>
      </c>
      <c r="G50" s="66">
        <v>261281</v>
      </c>
      <c r="H50" s="66">
        <v>2926347.1999999997</v>
      </c>
      <c r="I50" s="66">
        <v>262998</v>
      </c>
      <c r="J50" s="66">
        <v>2577380.4</v>
      </c>
      <c r="K50" s="66">
        <f>C50+E50+G50+I50</f>
        <v>1047485</v>
      </c>
      <c r="L50" s="94">
        <f>IF(K50=0,0,(D50+F50+H50+J50)/K50)</f>
        <v>10.234445381079443</v>
      </c>
    </row>
    <row r="51" spans="1:12" ht="15.75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7"/>
    </row>
    <row r="52" spans="1:12" ht="15.75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1">
        <f>C52+E52+G52+I52</f>
        <v>0</v>
      </c>
      <c r="L52" s="62">
        <f>IF(K52=0,0,(D52+F52+H52+J52)/K52)</f>
        <v>0</v>
      </c>
    </row>
    <row r="53" spans="1:12" ht="16.5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112">
        <f>C53+E53+G53+I53</f>
        <v>0</v>
      </c>
      <c r="L53" s="110">
        <f>IF(K53=0,0,(D53+F53+H53+J53)/K53)</f>
        <v>0</v>
      </c>
    </row>
    <row r="54" spans="1:12" ht="15.75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2"/>
    </row>
    <row r="55" spans="1:12" ht="15.75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>
        <f>C55+E55+G55+I55</f>
        <v>0</v>
      </c>
      <c r="L55" s="62">
        <f>IF(K55=0,0,(D55+F55+H55+J55)/K55)</f>
        <v>0</v>
      </c>
    </row>
    <row r="56" spans="1:12" ht="16.5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112">
        <f>C56+E56+G56+I56</f>
        <v>0</v>
      </c>
      <c r="L56" s="110">
        <f>IF(K56=0,0,(D56+F56+H56+J56)/K56)</f>
        <v>0</v>
      </c>
    </row>
    <row r="57" spans="1:12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2"/>
    </row>
    <row r="58" spans="1:12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>
        <v>119411.00000000012</v>
      </c>
      <c r="J58" s="95">
        <v>151417.57999999999</v>
      </c>
      <c r="K58" s="61">
        <f>C58+E58+G58+I58</f>
        <v>743363.00000000047</v>
      </c>
      <c r="L58" s="62">
        <f>IF(K58=0,0,(D58+F58+H58+J58)/K58)</f>
        <v>1.4504453140659399</v>
      </c>
    </row>
    <row r="59" spans="1:12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>
        <v>82.56</v>
      </c>
      <c r="J59" s="93">
        <v>68988.91</v>
      </c>
      <c r="K59" s="112">
        <f>C59+E59+G59+I59</f>
        <v>181.69</v>
      </c>
      <c r="L59" s="110">
        <f>IF(K59=0,0,(D59+F59+H59+J59)/K59)</f>
        <v>805.94595189608674</v>
      </c>
    </row>
    <row r="60" spans="1:12" ht="15.75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2"/>
    </row>
    <row r="61" spans="1:12" ht="15.75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>
        <f>C61+E61+G61+I61</f>
        <v>0</v>
      </c>
      <c r="L61" s="62">
        <f>IF(K61=0,0,(D61+F61+H61+J61)/K61)</f>
        <v>0</v>
      </c>
    </row>
    <row r="62" spans="1:12" ht="16.5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112">
        <f>C62+E62+G62+I62</f>
        <v>0</v>
      </c>
      <c r="L62" s="110">
        <f>IF(K62=0,0,(D62+F62+H62+J62)/K62)</f>
        <v>0</v>
      </c>
    </row>
    <row r="63" spans="1:12" ht="15.75">
      <c r="A63" s="559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2"/>
    </row>
    <row r="64" spans="1:12" ht="15.75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>
        <v>9081.6391581101088</v>
      </c>
      <c r="J64" s="61">
        <v>12968.38</v>
      </c>
      <c r="K64" s="61">
        <f>C64+E64+G64+I64</f>
        <v>42011.797374682152</v>
      </c>
      <c r="L64" s="62">
        <f>IF(K64=0,0,(D64+F64+H64+J64)/K64)</f>
        <v>1.4449281819249766</v>
      </c>
    </row>
    <row r="65" spans="1:12" ht="16.5" thickBot="1">
      <c r="A65" s="559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>
        <v>5.48</v>
      </c>
      <c r="J65" s="63">
        <v>4579.21</v>
      </c>
      <c r="K65" s="112">
        <f>C65+E65+G65+I65</f>
        <v>69.45</v>
      </c>
      <c r="L65" s="110">
        <f>IF(K65=0,0,(D65+F65+H65+J65)/K65)</f>
        <v>782.95968322534191</v>
      </c>
    </row>
    <row r="66" spans="1:12" ht="30">
      <c r="A66" s="558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8"/>
    </row>
    <row r="67" spans="1:12" ht="15.75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>
        <v>2904</v>
      </c>
      <c r="J67" s="61">
        <v>4218.84</v>
      </c>
      <c r="K67" s="61">
        <f>C67+E67+G67+I67</f>
        <v>22072</v>
      </c>
      <c r="L67" s="62">
        <f>IF(K67=0,0,(D67+F67+H67+J67)/K67)</f>
        <v>1.5055667814425517</v>
      </c>
    </row>
    <row r="68" spans="1:12" ht="16.5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>
        <v>4.0999999999999996</v>
      </c>
      <c r="J68" s="63">
        <v>3426.05</v>
      </c>
      <c r="K68" s="112">
        <f>C68+E68+G68+I68</f>
        <v>31.240000000000002</v>
      </c>
      <c r="L68" s="110">
        <f>IF(K68=0,0,(D68+F68+H68+J68)/K68)</f>
        <v>778.85179257362347</v>
      </c>
    </row>
    <row r="69" spans="1:12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2"/>
    </row>
    <row r="70" spans="1:12" ht="15.75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>
        <v>391656.99999999965</v>
      </c>
      <c r="J70" s="61">
        <v>547349.17000000004</v>
      </c>
      <c r="K70" s="61">
        <f>C70+E70+G70+I70</f>
        <v>909923</v>
      </c>
      <c r="L70" s="62">
        <f>IF(K70=0,0,(D70+F70+H70+J70)/K70)</f>
        <v>1.4365014512216967</v>
      </c>
    </row>
    <row r="71" spans="1:12" ht="16.5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>
        <v>845.55</v>
      </c>
      <c r="J71" s="63">
        <v>706559.73</v>
      </c>
      <c r="K71" s="112">
        <f>C71+E71+G71+I71</f>
        <v>1084.8999999999999</v>
      </c>
      <c r="L71" s="110">
        <f>IF(K71=0,0,(D71+F71+H71+J71)/K71)</f>
        <v>820.84679693981013</v>
      </c>
    </row>
    <row r="72" spans="1:12" ht="15.75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7"/>
    </row>
    <row r="73" spans="1:12" ht="15.75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>
        <v>20316.000000000007</v>
      </c>
      <c r="J73" s="67">
        <v>27420.46</v>
      </c>
      <c r="K73" s="61">
        <f>C73+E73+G73+I73</f>
        <v>30401.000000000007</v>
      </c>
      <c r="L73" s="62">
        <f>IF(K73=0,0,(D73+F73+H73+J73)/K73)</f>
        <v>1.4761659155948814</v>
      </c>
    </row>
    <row r="74" spans="1:12" ht="16.5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>
        <v>27.25</v>
      </c>
      <c r="J74" s="63">
        <v>22770.68</v>
      </c>
      <c r="K74" s="112">
        <f>C74+E74+G74+I74</f>
        <v>27.25</v>
      </c>
      <c r="L74" s="110">
        <f>IF(K74=0,0,(D74+F74+H74+J74)/K74)</f>
        <v>835.62128440366973</v>
      </c>
    </row>
    <row r="75" spans="1:12" ht="15.75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7"/>
    </row>
    <row r="76" spans="1:12" ht="15.75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>
        <v>745100.99999999942</v>
      </c>
      <c r="J76" s="67">
        <v>1036055.49</v>
      </c>
      <c r="K76" s="61">
        <f>C76+E76+G76+I76</f>
        <v>3639459.9999999986</v>
      </c>
      <c r="L76" s="62">
        <f>IF(K76=0,0,(D76+F76+H76+J76)/K76)</f>
        <v>1.5316902727327688</v>
      </c>
    </row>
    <row r="77" spans="1:12" ht="16.5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>
        <v>1056.98</v>
      </c>
      <c r="J77" s="103">
        <v>883235.17</v>
      </c>
      <c r="K77" s="112">
        <f>C77+E77+G77+I77</f>
        <v>5061.99</v>
      </c>
      <c r="L77" s="110">
        <f>IF(K77=0,0,(D77+F77+H77+J77)/K77)</f>
        <v>781.76446812419624</v>
      </c>
    </row>
    <row r="78" spans="1:12" ht="15.75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7"/>
    </row>
    <row r="79" spans="1:12" ht="15.75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>
        <v>4339.1126786060559</v>
      </c>
      <c r="J79" s="67">
        <v>5895.92</v>
      </c>
      <c r="K79" s="61">
        <f>C79+E79+G79+I79</f>
        <v>54353.112678606056</v>
      </c>
      <c r="L79" s="62">
        <f>IF(K79=0,0,(D79+F79+H79+J79)/K79)</f>
        <v>1.5217148737933361</v>
      </c>
    </row>
    <row r="80" spans="1:12" ht="16.5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112">
        <f>C80+E80+G80+I80</f>
        <v>0</v>
      </c>
      <c r="L80" s="110">
        <f>IF(K80=0,0,(D80+F80+H80+J80)/K80)</f>
        <v>0</v>
      </c>
    </row>
    <row r="81" spans="1:12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7"/>
    </row>
    <row r="82" spans="1:12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>
        <v>25237.999999999996</v>
      </c>
      <c r="J82" s="81">
        <v>35261.519999999997</v>
      </c>
      <c r="K82" s="61">
        <f>C82+E82+G82+I82</f>
        <v>142557.99999999997</v>
      </c>
      <c r="L82" s="62">
        <f>IF(K82=0,0,(D82+F82+H82+J82)/K82)</f>
        <v>1.567373490088245</v>
      </c>
    </row>
    <row r="83" spans="1:12" ht="16.5" thickBot="1">
      <c r="A83" s="559"/>
      <c r="B83" s="293" t="s">
        <v>13</v>
      </c>
      <c r="C83" s="80">
        <v>648</v>
      </c>
      <c r="D83" s="80">
        <v>491752.90511999995</v>
      </c>
      <c r="E83" s="80"/>
      <c r="F83" s="80"/>
      <c r="G83" s="80"/>
      <c r="H83" s="80"/>
      <c r="I83" s="93">
        <v>66</v>
      </c>
      <c r="J83" s="93">
        <v>55151.02</v>
      </c>
      <c r="K83" s="112">
        <f>C83+E83+G83+I83</f>
        <v>714</v>
      </c>
      <c r="L83" s="110">
        <f>IF(K83=0,0,(D83+F83+H83+J83)/K83)</f>
        <v>765.97188392156852</v>
      </c>
    </row>
    <row r="84" spans="1:12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7"/>
    </row>
    <row r="85" spans="1:12" ht="15.75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>
        <v>51801.000000000036</v>
      </c>
      <c r="J85" s="81">
        <v>72242.19</v>
      </c>
      <c r="K85" s="61">
        <f>C85+E85+G85+I85</f>
        <v>225341.99999999994</v>
      </c>
      <c r="L85" s="62">
        <f>IF(K85=0,0,(D85+F85+H85+J85)/K85)</f>
        <v>1.5453538177525721</v>
      </c>
    </row>
    <row r="86" spans="1:12" ht="16.5" thickBot="1">
      <c r="A86" s="560"/>
      <c r="B86" s="16" t="s">
        <v>13</v>
      </c>
      <c r="C86" s="80">
        <v>304</v>
      </c>
      <c r="D86" s="93">
        <v>230698.89375999998</v>
      </c>
      <c r="E86" s="93"/>
      <c r="F86" s="93"/>
      <c r="G86" s="93"/>
      <c r="H86" s="93"/>
      <c r="I86" s="93">
        <v>118</v>
      </c>
      <c r="J86" s="93">
        <v>98603.33</v>
      </c>
      <c r="K86" s="112">
        <f>C86+E86+G86+I86</f>
        <v>422</v>
      </c>
      <c r="L86" s="110">
        <f>IF(K86=0,0,(D86+F86+H86+J86)/K86)</f>
        <v>780.33702312796197</v>
      </c>
    </row>
    <row r="87" spans="1:12" ht="15.75">
      <c r="A87" s="559">
        <v>26</v>
      </c>
      <c r="B87" s="82" t="s">
        <v>55</v>
      </c>
      <c r="C87" s="295"/>
      <c r="D87" s="295"/>
      <c r="E87" s="295"/>
      <c r="F87" s="295"/>
      <c r="G87" s="295"/>
      <c r="H87" s="295"/>
      <c r="I87" s="295"/>
      <c r="J87" s="295"/>
      <c r="K87" s="295"/>
      <c r="L87" s="295"/>
    </row>
    <row r="88" spans="1:12" ht="15.75">
      <c r="A88" s="559"/>
      <c r="B88" s="9" t="s">
        <v>12</v>
      </c>
      <c r="C88" s="67">
        <v>23653</v>
      </c>
      <c r="D88" s="67">
        <v>38593.65</v>
      </c>
      <c r="E88" s="67">
        <v>255</v>
      </c>
      <c r="F88" s="67">
        <v>437.12</v>
      </c>
      <c r="G88" s="67">
        <v>122</v>
      </c>
      <c r="H88" s="67">
        <v>199.96</v>
      </c>
      <c r="I88" s="67"/>
      <c r="J88" s="67"/>
      <c r="K88" s="61">
        <f>C88+E88+G88+I88</f>
        <v>24030</v>
      </c>
      <c r="L88" s="62">
        <f>IF(K88=0,0,(D88+F88+H88+J88)/K88)</f>
        <v>1.6325730337078652</v>
      </c>
    </row>
    <row r="89" spans="1:12" ht="16.5" thickBot="1">
      <c r="A89" s="560"/>
      <c r="B89" s="293" t="s">
        <v>13</v>
      </c>
      <c r="C89" s="103">
        <v>85.61</v>
      </c>
      <c r="D89" s="103">
        <v>64967.540443400001</v>
      </c>
      <c r="E89" s="103">
        <v>4.66</v>
      </c>
      <c r="F89" s="103">
        <v>3577.6</v>
      </c>
      <c r="G89" s="103">
        <v>1.73</v>
      </c>
      <c r="H89" s="103">
        <v>1360.31</v>
      </c>
      <c r="I89" s="93"/>
      <c r="J89" s="93"/>
      <c r="K89" s="112">
        <f>C89+E89+G89+I89</f>
        <v>92</v>
      </c>
      <c r="L89" s="110">
        <f>IF(K89=0,0,(D89+F89+H89+J89)/K89)</f>
        <v>759.84185264565212</v>
      </c>
    </row>
    <row r="90" spans="1:12" ht="15.75">
      <c r="A90" s="48"/>
      <c r="B90" s="49" t="s">
        <v>15</v>
      </c>
      <c r="C90" s="299">
        <f>C9+C12+C15+C18+C21+C24+C27+C30+C33+C36+C39+C42+C45+C48+C50+C58+C61+C64+C67+C70+C73+C76+C79+C82+C85+C88</f>
        <v>2216371.0000000009</v>
      </c>
      <c r="D90" s="299">
        <f t="shared" ref="D90:J90" si="2">D9+D12+D15+D18+D21+D24+D27+D30+D33+D36+D39+D42+D45+D48+D50+D58+D61+D64+D67+D70+D73+D76+D79+D82+D85+D88</f>
        <v>5566196.540000001</v>
      </c>
      <c r="E90" s="299">
        <f t="shared" si="2"/>
        <v>2787405.9999999991</v>
      </c>
      <c r="F90" s="299">
        <f t="shared" si="2"/>
        <v>6592547.7999999998</v>
      </c>
      <c r="G90" s="299">
        <f t="shared" si="2"/>
        <v>902378.1582165719</v>
      </c>
      <c r="H90" s="299">
        <f t="shared" si="2"/>
        <v>3871829.3999999994</v>
      </c>
      <c r="I90" s="299">
        <f t="shared" si="2"/>
        <v>1675259.7518367153</v>
      </c>
      <c r="J90" s="299">
        <f t="shared" si="2"/>
        <v>4534425.7799999993</v>
      </c>
      <c r="K90" s="50">
        <f>C90+E90+G90+I90</f>
        <v>7581414.9100532867</v>
      </c>
      <c r="L90" s="97">
        <f>(D90+F90+H90+J90)/K90</f>
        <v>2.7125542875552044</v>
      </c>
    </row>
    <row r="91" spans="1:12" ht="16.5" thickBot="1">
      <c r="A91" s="33"/>
      <c r="B91" s="7" t="s">
        <v>14</v>
      </c>
      <c r="C91" s="303">
        <f>C10+C13+C16+C19+C22+C25+C28+C31+C34+C37+C40+C43+C46+C49+C59+C62+C65+C68+C71+C74+C77+C80+C83+C86+C89</f>
        <v>2067.5300000000002</v>
      </c>
      <c r="D91" s="303">
        <f t="shared" ref="D91:J91" si="3">D10+D13+D16+D19+D22+D25+D28+D31+D34+D37+D40+D43+D46+D49+D59+D62+D65+D68+D71+D74+D77+D80+D83+D86+D89</f>
        <v>1569002.8993233999</v>
      </c>
      <c r="E91" s="303">
        <f t="shared" si="3"/>
        <v>3568.35</v>
      </c>
      <c r="F91" s="303">
        <f t="shared" si="3"/>
        <v>2739509.3400000003</v>
      </c>
      <c r="G91" s="303">
        <f t="shared" si="3"/>
        <v>644.35</v>
      </c>
      <c r="H91" s="303">
        <f t="shared" si="3"/>
        <v>506657.7</v>
      </c>
      <c r="I91" s="303">
        <f t="shared" si="3"/>
        <v>2275.88</v>
      </c>
      <c r="J91" s="303">
        <f t="shared" si="3"/>
        <v>1901774.1800000002</v>
      </c>
      <c r="K91" s="96">
        <f>C91+E91+G91+I91</f>
        <v>8556.11</v>
      </c>
      <c r="L91" s="96">
        <f>(D91+F91+H91+J91)/K91</f>
        <v>785.04648950555804</v>
      </c>
    </row>
    <row r="92" spans="1:12">
      <c r="C92">
        <v>85.61</v>
      </c>
      <c r="D92">
        <v>64967.540443400001</v>
      </c>
      <c r="E92">
        <v>4.66</v>
      </c>
      <c r="F92">
        <v>3577.6</v>
      </c>
      <c r="G92">
        <v>1.73</v>
      </c>
      <c r="H92">
        <v>1360.31</v>
      </c>
    </row>
    <row r="93" spans="1:12">
      <c r="K93" s="11"/>
      <c r="L93" s="11"/>
    </row>
    <row r="94" spans="1:12">
      <c r="K94" s="12"/>
      <c r="L94" s="12"/>
    </row>
    <row r="95" spans="1:12">
      <c r="K95" s="12"/>
      <c r="L95" s="20"/>
    </row>
    <row r="96" spans="1:12">
      <c r="K96" s="12"/>
    </row>
    <row r="97" spans="11:12">
      <c r="K97" s="12"/>
      <c r="L97" s="12"/>
    </row>
    <row r="98" spans="11:12">
      <c r="K98" s="12"/>
      <c r="L98" s="8"/>
    </row>
    <row r="99" spans="11:12">
      <c r="K99" s="12"/>
    </row>
  </sheetData>
  <mergeCells count="35">
    <mergeCell ref="A1:L1"/>
    <mergeCell ref="A3:A6"/>
    <mergeCell ref="B3:B6"/>
    <mergeCell ref="C3:D3"/>
    <mergeCell ref="E3:F3"/>
    <mergeCell ref="G3:H3"/>
    <mergeCell ref="K3:L3"/>
    <mergeCell ref="I3:J3"/>
    <mergeCell ref="A87:A89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1:A53"/>
    <mergeCell ref="A54:A56"/>
    <mergeCell ref="A57:A59"/>
    <mergeCell ref="A60:A62"/>
    <mergeCell ref="A63:A65"/>
    <mergeCell ref="A66:A68"/>
    <mergeCell ref="A84:A86"/>
    <mergeCell ref="A69:A71"/>
    <mergeCell ref="A72:A74"/>
    <mergeCell ref="A75:A77"/>
    <mergeCell ref="A78:A80"/>
    <mergeCell ref="A81:A8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99"/>
  <sheetViews>
    <sheetView workbookViewId="0">
      <pane xSplit="2" ySplit="7" topLeftCell="C8" activePane="bottomRight" state="frozen"/>
      <selection sqref="A1:AB1"/>
      <selection pane="topRight" sqref="A1:AB1"/>
      <selection pane="bottomLeft" sqref="A1:AB1"/>
      <selection pane="bottomRight" sqref="A1:AB1"/>
    </sheetView>
  </sheetViews>
  <sheetFormatPr defaultRowHeight="15"/>
  <cols>
    <col min="1" max="1" width="7.42578125" customWidth="1"/>
    <col min="2" max="2" width="51.42578125" customWidth="1"/>
    <col min="3" max="12" width="21.28515625" hidden="1" customWidth="1"/>
    <col min="13" max="13" width="16.85546875" customWidth="1"/>
    <col min="14" max="14" width="14.42578125" customWidth="1"/>
  </cols>
  <sheetData>
    <row r="1" spans="1:14" ht="15" customHeight="1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</row>
    <row r="2" spans="1:14" ht="15.75" thickBot="1">
      <c r="M2" s="11"/>
    </row>
    <row r="3" spans="1:14" ht="16.5" thickBot="1">
      <c r="A3" s="547" t="s">
        <v>0</v>
      </c>
      <c r="B3" s="547" t="s">
        <v>1</v>
      </c>
      <c r="C3" s="561" t="s">
        <v>60</v>
      </c>
      <c r="D3" s="562"/>
      <c r="E3" s="545">
        <f>C3+31</f>
        <v>43497</v>
      </c>
      <c r="F3" s="546"/>
      <c r="G3" s="545">
        <f t="shared" ref="G3" si="0">E3+31</f>
        <v>43528</v>
      </c>
      <c r="H3" s="546"/>
      <c r="I3" s="545">
        <f t="shared" ref="I3" si="1">G3+31</f>
        <v>43559</v>
      </c>
      <c r="J3" s="546"/>
      <c r="K3" s="545">
        <f t="shared" ref="K3" si="2">I3+31</f>
        <v>43590</v>
      </c>
      <c r="L3" s="546"/>
      <c r="M3" s="561" t="s">
        <v>64</v>
      </c>
      <c r="N3" s="562"/>
    </row>
    <row r="4" spans="1:14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1" t="s">
        <v>2</v>
      </c>
      <c r="N4" s="4" t="s">
        <v>3</v>
      </c>
    </row>
    <row r="5" spans="1:14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2" t="s">
        <v>4</v>
      </c>
      <c r="N5" s="5"/>
    </row>
    <row r="6" spans="1:14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3" t="s">
        <v>5</v>
      </c>
      <c r="N6" s="6" t="s">
        <v>6</v>
      </c>
    </row>
    <row r="7" spans="1:14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3"/>
      <c r="N7" s="44"/>
    </row>
    <row r="8" spans="1:14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91" t="s">
        <v>10</v>
      </c>
      <c r="N8" s="87" t="s">
        <v>10</v>
      </c>
    </row>
    <row r="9" spans="1:14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61">
        <f>C9+E9+G9+I9+K9</f>
        <v>0</v>
      </c>
      <c r="N9" s="62">
        <f>IF(M9=0,0,(D9+F9+H9+J9+L9)/M9)</f>
        <v>0</v>
      </c>
    </row>
    <row r="10" spans="1:14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12">
        <f>C10+E10+G10+I10+K10</f>
        <v>0</v>
      </c>
      <c r="N10" s="110">
        <f>IF(M10=0,0,(D10+F10+H10+J10+L10)/M10)</f>
        <v>0</v>
      </c>
    </row>
    <row r="11" spans="1:14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91" t="s">
        <v>10</v>
      </c>
      <c r="N11" s="87" t="s">
        <v>10</v>
      </c>
    </row>
    <row r="12" spans="1:14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61">
        <f>C12+E12+G12+I12+K12</f>
        <v>0</v>
      </c>
      <c r="N12" s="62">
        <f>IF(M12=0,0,(D12+F12+H12+J12+L12)/M12)</f>
        <v>0</v>
      </c>
    </row>
    <row r="13" spans="1:14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112">
        <f>C13+E13+G13+I13+K13</f>
        <v>0</v>
      </c>
      <c r="N13" s="110">
        <f>IF(M13=0,0,(D13+F13+H13+J13+L13)/M13)</f>
        <v>0</v>
      </c>
    </row>
    <row r="14" spans="1:14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91" t="s">
        <v>10</v>
      </c>
      <c r="N14" s="87" t="s">
        <v>10</v>
      </c>
    </row>
    <row r="15" spans="1:14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61">
        <f>C15+E15+G15+I15+K15</f>
        <v>0</v>
      </c>
      <c r="N15" s="62">
        <f>IF(M15=0,0,(D15+F15+H15+J15+L15)/M15)</f>
        <v>0</v>
      </c>
    </row>
    <row r="16" spans="1:14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112">
        <f>C16+E16+G16+I16+K16</f>
        <v>0</v>
      </c>
      <c r="N16" s="110">
        <f>IF(M16=0,0,(D16+F16+H16+J16+L16)/M16)</f>
        <v>0</v>
      </c>
    </row>
    <row r="17" spans="1:14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</row>
    <row r="18" spans="1:14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61">
        <f>C18+E18+G18+I18+K18</f>
        <v>0</v>
      </c>
      <c r="N18" s="62">
        <f>IF(M18=0,0,(D18+F18+H18+J18+L18)/M18)</f>
        <v>0</v>
      </c>
    </row>
    <row r="19" spans="1:14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85"/>
      <c r="L19" s="85"/>
      <c r="M19" s="112">
        <f>C19+E19+G19+I19+K19</f>
        <v>0</v>
      </c>
      <c r="N19" s="110">
        <f>IF(M19=0,0,(D19+F19+H19+J19+L19)/M19)</f>
        <v>0</v>
      </c>
    </row>
    <row r="20" spans="1:14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</row>
    <row r="21" spans="1:14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47"/>
      <c r="L21" s="47"/>
      <c r="M21" s="61">
        <f>C21+E21+G21+I21+K21</f>
        <v>16262.999999999989</v>
      </c>
      <c r="N21" s="62">
        <f>IF(M21=0,0,(D21+F21+H21+J21+L21)/M21)</f>
        <v>1.5931740761237176</v>
      </c>
    </row>
    <row r="22" spans="1:14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85"/>
      <c r="L22" s="85"/>
      <c r="M22" s="112">
        <f>C22+E22+G22+I22+K22</f>
        <v>1.99</v>
      </c>
      <c r="N22" s="110">
        <f>IF(M22=0,0,(D22+F22+H22+J22+L22)/M22)</f>
        <v>758.87939698492471</v>
      </c>
    </row>
    <row r="23" spans="1:14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1"/>
    </row>
    <row r="24" spans="1:14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61">
        <f>C24+E24+G24+I24+K24</f>
        <v>0</v>
      </c>
      <c r="N24" s="62">
        <f>IF(M24=0,0,(D24+F24+H24+J24+L24)/M24)</f>
        <v>0</v>
      </c>
    </row>
    <row r="25" spans="1:14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85"/>
      <c r="L25" s="85"/>
      <c r="M25" s="112">
        <f>C25+E25+G25+I25+K25</f>
        <v>0</v>
      </c>
      <c r="N25" s="110">
        <f>IF(M25=0,0,(D25+F25+H25+J25+L25)/M25)</f>
        <v>0</v>
      </c>
    </row>
    <row r="26" spans="1:14" ht="16.5" thickTop="1">
      <c r="A26" s="554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61"/>
      <c r="N26" s="60"/>
    </row>
    <row r="27" spans="1:14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>
        <v>42413</v>
      </c>
      <c r="J27" s="61">
        <v>64215.83</v>
      </c>
      <c r="K27" s="61"/>
      <c r="L27" s="61"/>
      <c r="M27" s="61">
        <f>C27+E27+G27+I27+K27</f>
        <v>684134</v>
      </c>
      <c r="N27" s="62">
        <f>IF(M27=0,0,(D27+F27+H27+J27+L27)/M27)</f>
        <v>1.5002391198215554</v>
      </c>
    </row>
    <row r="28" spans="1:14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>
        <v>69.959999999999994</v>
      </c>
      <c r="J28" s="88">
        <v>58460.08</v>
      </c>
      <c r="K28" s="352"/>
      <c r="L28" s="352"/>
      <c r="M28" s="112">
        <f>C28+E28+G28+I28+K28</f>
        <v>869.6</v>
      </c>
      <c r="N28" s="110">
        <f>IF(M28=0,0,(D28+F28+H28+J28+L28)/M28)</f>
        <v>774.59850505979762</v>
      </c>
    </row>
    <row r="29" spans="1:14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8"/>
    </row>
    <row r="30" spans="1:14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61">
        <f>C30+E30+G30+I30+K30</f>
        <v>0</v>
      </c>
      <c r="N30" s="62">
        <f>IF(M30=0,0,(D30+F30+H30+J30+L30)/M30)</f>
        <v>0</v>
      </c>
    </row>
    <row r="31" spans="1:14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85"/>
      <c r="L31" s="85"/>
      <c r="M31" s="112">
        <f>C31+E31+G31+I31+K31</f>
        <v>0</v>
      </c>
      <c r="N31" s="110">
        <f>IF(M31=0,0,(D31+F31+H31+J31+L31)/M31)</f>
        <v>0</v>
      </c>
    </row>
    <row r="32" spans="1:14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5"/>
    </row>
    <row r="33" spans="1:14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61">
        <f>C33+E33+G33+I33+K33</f>
        <v>0</v>
      </c>
      <c r="N33" s="62">
        <f>IF(M33=0,0,(D33+F33+H33+J33+L33)/M33)</f>
        <v>0</v>
      </c>
    </row>
    <row r="34" spans="1:14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85"/>
      <c r="L34" s="85"/>
      <c r="M34" s="112">
        <f>C34+E34+G34+I34+K34</f>
        <v>0</v>
      </c>
      <c r="N34" s="110">
        <f>IF(M34=0,0,(D34+F34+H34+J34+L34)/M34)</f>
        <v>0</v>
      </c>
    </row>
    <row r="35" spans="1:14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</row>
    <row r="36" spans="1:14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61">
        <f>C36+E36+G36+I36+K36</f>
        <v>0</v>
      </c>
      <c r="N36" s="62">
        <f>IF(M36=0,0,(D36+F36+H36+J36+L36)/M36)</f>
        <v>0</v>
      </c>
    </row>
    <row r="37" spans="1:14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85"/>
      <c r="L37" s="85"/>
      <c r="M37" s="112">
        <f>C37+E37+G37+I37+K37</f>
        <v>0</v>
      </c>
      <c r="N37" s="110">
        <f>IF(M37=0,0,(D37+F37+H37+J37+L37)/M37)</f>
        <v>0</v>
      </c>
    </row>
    <row r="38" spans="1:14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8"/>
    </row>
    <row r="39" spans="1:14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61">
        <f>C39+E39+G39+I39+K39</f>
        <v>0</v>
      </c>
      <c r="N39" s="62">
        <f>IF(M39=0,0,(D39+F39+H39+J39+L39)/M39)</f>
        <v>0</v>
      </c>
    </row>
    <row r="40" spans="1:14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85"/>
      <c r="L40" s="85"/>
      <c r="M40" s="112">
        <f>C40+E40+G40+I40+K40</f>
        <v>0</v>
      </c>
      <c r="N40" s="110">
        <f>IF(M40=0,0,(D40+F40+H40+J40+L40)/M40)</f>
        <v>0</v>
      </c>
    </row>
    <row r="41" spans="1:14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8"/>
    </row>
    <row r="42" spans="1:14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61">
        <f>C42+E42+G42+I42+K42</f>
        <v>0</v>
      </c>
      <c r="N42" s="62">
        <f>IF(M42=0,0,(D42+F42+H42+J42+L42)/M42)</f>
        <v>0</v>
      </c>
    </row>
    <row r="43" spans="1:14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353"/>
      <c r="L43" s="353"/>
      <c r="M43" s="112">
        <f>C43+E43+G43+I43+K43</f>
        <v>0</v>
      </c>
      <c r="N43" s="110">
        <f>IF(M43=0,0,(D43+F43+H43+J43+L43)/M43)</f>
        <v>0</v>
      </c>
    </row>
    <row r="44" spans="1:14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8"/>
    </row>
    <row r="45" spans="1:14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47"/>
      <c r="L45" s="47"/>
      <c r="M45" s="61">
        <f>C45+E45+G45+I45+K45</f>
        <v>19</v>
      </c>
      <c r="N45" s="62">
        <f>IF(M45=0,0,(D45+F45+H45+J45+L45)/M45)</f>
        <v>1.6478947368421053</v>
      </c>
    </row>
    <row r="46" spans="1:14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85"/>
      <c r="L46" s="85"/>
      <c r="M46" s="112">
        <f>C46+E46+G46+I46+K46</f>
        <v>0</v>
      </c>
      <c r="N46" s="110">
        <f>IF(M46=0,0,(D46+F46+H46+J46+L46)/M46)</f>
        <v>0</v>
      </c>
    </row>
    <row r="47" spans="1:14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8"/>
    </row>
    <row r="48" spans="1:14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61">
        <f>C48+E48+G48+I48+K48</f>
        <v>0</v>
      </c>
      <c r="N48" s="62">
        <f>IF(M48=0,0,(D48+F48+H48+J48+L48)/M48)</f>
        <v>0</v>
      </c>
    </row>
    <row r="49" spans="1:14" ht="16.5" thickBot="1">
      <c r="A49" s="556"/>
      <c r="B49" s="23" t="s">
        <v>13</v>
      </c>
      <c r="C49" s="54"/>
      <c r="D49" s="54"/>
      <c r="E49" s="54"/>
      <c r="F49" s="54"/>
      <c r="G49" s="54"/>
      <c r="H49" s="54"/>
      <c r="I49" s="54"/>
      <c r="J49" s="54"/>
      <c r="K49" s="85"/>
      <c r="L49" s="85"/>
      <c r="M49" s="112">
        <f>C49+E49+G49+I49+K49</f>
        <v>0</v>
      </c>
      <c r="N49" s="110">
        <f>IF(M49=0,0,(D49+F49+H49+J49+L49)/M49)</f>
        <v>0</v>
      </c>
    </row>
    <row r="50" spans="1:14" ht="16.5" thickBot="1">
      <c r="A50" s="337">
        <v>15</v>
      </c>
      <c r="B50" s="15" t="s">
        <v>7</v>
      </c>
      <c r="C50" s="66">
        <v>261229</v>
      </c>
      <c r="D50" s="66">
        <v>2486900.08</v>
      </c>
      <c r="E50" s="66">
        <v>261977</v>
      </c>
      <c r="F50" s="66">
        <v>2729800.34</v>
      </c>
      <c r="G50" s="66">
        <v>261281</v>
      </c>
      <c r="H50" s="66">
        <v>2926347.1999999997</v>
      </c>
      <c r="I50" s="66">
        <v>262998</v>
      </c>
      <c r="J50" s="66">
        <v>2577380.4</v>
      </c>
      <c r="K50" s="66">
        <v>209493</v>
      </c>
      <c r="L50" s="66">
        <v>2304423</v>
      </c>
      <c r="M50" s="66">
        <f>C50+E50+G50+I50+K50</f>
        <v>1256978</v>
      </c>
      <c r="N50" s="94">
        <f>IF(M50=0,0,(D50+F50+H50+J50+L50)/M50)</f>
        <v>10.362035787420304</v>
      </c>
    </row>
    <row r="51" spans="1:14" ht="15.75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1">
        <f>C52+E52+G52+I52+K52</f>
        <v>0</v>
      </c>
      <c r="N52" s="62">
        <f>IF(M52=0,0,(D52+F52+H52+J52+L52)/M52)</f>
        <v>0</v>
      </c>
    </row>
    <row r="53" spans="1:14" ht="16.5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354"/>
      <c r="L53" s="354"/>
      <c r="M53" s="112">
        <f>C53+E53+G53+I53+K53</f>
        <v>0</v>
      </c>
      <c r="N53" s="110">
        <f>IF(M53=0,0,(D53+F53+H53+J53+L53)/M53)</f>
        <v>0</v>
      </c>
    </row>
    <row r="54" spans="1:14" ht="15.75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2"/>
    </row>
    <row r="55" spans="1:14" ht="15.75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>
        <f>C55+E55+G55+I55+K55</f>
        <v>0</v>
      </c>
      <c r="N55" s="62">
        <f>IF(M55=0,0,(D55+F55+H55+J55+L55)/M55)</f>
        <v>0</v>
      </c>
    </row>
    <row r="56" spans="1:14" ht="16.5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355"/>
      <c r="L56" s="355"/>
      <c r="M56" s="112">
        <f>C56+E56+G56+I56+K56</f>
        <v>0</v>
      </c>
      <c r="N56" s="110">
        <f>IF(M56=0,0,(D56+F56+H56+J56+L56)/M56)</f>
        <v>0</v>
      </c>
    </row>
    <row r="57" spans="1:14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2"/>
    </row>
    <row r="58" spans="1:14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>
        <v>119411.00000000012</v>
      </c>
      <c r="J58" s="95">
        <v>151417.57999999999</v>
      </c>
      <c r="K58" s="95">
        <v>188434.99999999968</v>
      </c>
      <c r="L58" s="95">
        <v>237234.69</v>
      </c>
      <c r="M58" s="61">
        <f>C58+E58+G58+I58+K58</f>
        <v>931798.00000000012</v>
      </c>
      <c r="N58" s="62">
        <f>IF(M58=0,0,(D58+F58+H58+J58+L58)/M58)</f>
        <v>1.4117245046673201</v>
      </c>
    </row>
    <row r="59" spans="1:14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>
        <v>82.56</v>
      </c>
      <c r="J59" s="93">
        <v>68988.91</v>
      </c>
      <c r="K59" s="93">
        <v>64.48</v>
      </c>
      <c r="L59" s="93">
        <v>51783.337985600003</v>
      </c>
      <c r="M59" s="112">
        <f>C59+E59+G59+I59+K59</f>
        <v>246.17000000000002</v>
      </c>
      <c r="N59" s="110">
        <f>IF(M59=0,0,(D59+F59+H59+J59+L59)/M59)</f>
        <v>805.19826943006865</v>
      </c>
    </row>
    <row r="60" spans="1:14" ht="15.75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2"/>
    </row>
    <row r="61" spans="1:14" ht="15.75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>
        <f>C61+E61+G61+I61+K61</f>
        <v>0</v>
      </c>
      <c r="N61" s="62">
        <f>IF(M61=0,0,(D61+F61+H61+J61+L61)/M61)</f>
        <v>0</v>
      </c>
    </row>
    <row r="62" spans="1:14" ht="16.5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103"/>
      <c r="L62" s="103"/>
      <c r="M62" s="112">
        <f>C62+E62+G62+I62+K62</f>
        <v>0</v>
      </c>
      <c r="N62" s="110">
        <f>IF(M62=0,0,(D62+F62+H62+J62+L62)/M62)</f>
        <v>0</v>
      </c>
    </row>
    <row r="63" spans="1:14" ht="15.75">
      <c r="A63" s="559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2"/>
    </row>
    <row r="64" spans="1:14" ht="15.75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>
        <v>9081.6391581101088</v>
      </c>
      <c r="J64" s="61">
        <v>12968.38</v>
      </c>
      <c r="K64" s="61">
        <v>3956.3380204884525</v>
      </c>
      <c r="L64" s="61">
        <v>5202.93</v>
      </c>
      <c r="M64" s="61">
        <f>C64+E64+G64+I64+K64</f>
        <v>45968.135395170604</v>
      </c>
      <c r="N64" s="62">
        <f>IF(M64=0,0,(D64+F64+H64+J64+L64)/M64)</f>
        <v>1.4337531734411866</v>
      </c>
    </row>
    <row r="65" spans="1:14" ht="16.5" thickBot="1">
      <c r="A65" s="559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>
        <v>5.48</v>
      </c>
      <c r="J65" s="63">
        <v>4579.21</v>
      </c>
      <c r="K65" s="103">
        <v>7.2</v>
      </c>
      <c r="L65" s="103">
        <v>5782.2585839999992</v>
      </c>
      <c r="M65" s="112">
        <f>C65+E65+G65+I65+K65</f>
        <v>76.650000000000006</v>
      </c>
      <c r="N65" s="110">
        <f>IF(M65=0,0,(D65+F65+H65+J65+L65)/M65)</f>
        <v>784.85073168949759</v>
      </c>
    </row>
    <row r="66" spans="1:14" ht="30">
      <c r="A66" s="558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8"/>
    </row>
    <row r="67" spans="1:14" ht="15.75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>
        <v>2904</v>
      </c>
      <c r="J67" s="61">
        <v>4218.84</v>
      </c>
      <c r="K67" s="61">
        <v>1369</v>
      </c>
      <c r="L67" s="61">
        <v>1836.55</v>
      </c>
      <c r="M67" s="61">
        <f>C67+E67+G67+I67+K67</f>
        <v>23441</v>
      </c>
      <c r="N67" s="62">
        <f>IF(M67=0,0,(D67+F67+H67+J67+L67)/M67)</f>
        <v>1.4959865193464446</v>
      </c>
    </row>
    <row r="68" spans="1:14" ht="16.5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>
        <v>4.0999999999999996</v>
      </c>
      <c r="J68" s="63">
        <v>3426.05</v>
      </c>
      <c r="K68" s="103">
        <v>2.09</v>
      </c>
      <c r="L68" s="103">
        <v>1678.4611722999998</v>
      </c>
      <c r="M68" s="112">
        <f>C68+E68+G68+I68+K68</f>
        <v>33.33</v>
      </c>
      <c r="N68" s="110">
        <f>IF(M68=0,0,(D68+F68+H68+J68+L68)/M68)</f>
        <v>780.37177234623471</v>
      </c>
    </row>
    <row r="69" spans="1:14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2"/>
    </row>
    <row r="70" spans="1:14" ht="15.75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>
        <v>391656.99999999965</v>
      </c>
      <c r="J70" s="61">
        <v>547349.17000000004</v>
      </c>
      <c r="K70" s="61">
        <v>320988.00000000052</v>
      </c>
      <c r="L70" s="61">
        <v>403270.75</v>
      </c>
      <c r="M70" s="61">
        <f>C70+E70+G70+I70+K70</f>
        <v>1230911.0000000005</v>
      </c>
      <c r="N70" s="62">
        <f>IF(M70=0,0,(D70+F70+H70+J70+L70)/M70)</f>
        <v>1.389520818320739</v>
      </c>
    </row>
    <row r="71" spans="1:14" ht="16.5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>
        <v>845.55</v>
      </c>
      <c r="J71" s="63">
        <v>706559.73</v>
      </c>
      <c r="K71" s="103">
        <v>452.41</v>
      </c>
      <c r="L71" s="103">
        <v>363326.61194269999</v>
      </c>
      <c r="M71" s="112">
        <f>C71+E71+G71+I71+K71</f>
        <v>1537.31</v>
      </c>
      <c r="N71" s="110">
        <f>IF(M71=0,0,(D71+F71+H71+J71+L71)/M71)</f>
        <v>815.62163905959119</v>
      </c>
    </row>
    <row r="72" spans="1:14" ht="15.75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7"/>
    </row>
    <row r="73" spans="1:14" ht="15.75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>
        <v>20316.000000000007</v>
      </c>
      <c r="J73" s="67">
        <v>27420.46</v>
      </c>
      <c r="K73" s="67">
        <v>129086.00000000003</v>
      </c>
      <c r="L73" s="67">
        <v>124264.11</v>
      </c>
      <c r="M73" s="61">
        <f>C73+E73+G73+I73+K73</f>
        <v>159487.00000000003</v>
      </c>
      <c r="N73" s="62">
        <f>IF(M73=0,0,(D73+F73+H73+J73+L73)/M73)</f>
        <v>1.060531767479481</v>
      </c>
    </row>
    <row r="74" spans="1:14" ht="16.5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>
        <v>27.25</v>
      </c>
      <c r="J74" s="63">
        <v>22770.68</v>
      </c>
      <c r="K74" s="103">
        <v>22.99</v>
      </c>
      <c r="L74" s="103">
        <v>18463.0728953</v>
      </c>
      <c r="M74" s="112">
        <f>C74+E74+G74+I74+K74</f>
        <v>50.239999999999995</v>
      </c>
      <c r="N74" s="110">
        <f>IF(M74=0,0,(D74+F74+H74+J74+L74)/M74)</f>
        <v>820.73552737460204</v>
      </c>
    </row>
    <row r="75" spans="1:14" ht="15.75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7"/>
    </row>
    <row r="76" spans="1:14" ht="15.75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>
        <v>745100.99999999942</v>
      </c>
      <c r="J76" s="67">
        <v>1036055.49</v>
      </c>
      <c r="K76" s="67">
        <v>337208.00000000017</v>
      </c>
      <c r="L76" s="67">
        <v>454650.8</v>
      </c>
      <c r="M76" s="61">
        <f>C76+E76+G76+I76+K76</f>
        <v>3976667.9999999986</v>
      </c>
      <c r="N76" s="62">
        <f>IF(M76=0,0,(D76+F76+H76+J76+L76)/M76)</f>
        <v>1.5161377012111654</v>
      </c>
    </row>
    <row r="77" spans="1:14" ht="16.5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>
        <v>1056.98</v>
      </c>
      <c r="J77" s="103">
        <v>883235.17</v>
      </c>
      <c r="K77" s="103">
        <v>333.55</v>
      </c>
      <c r="L77" s="103">
        <v>267871.15981849999</v>
      </c>
      <c r="M77" s="112">
        <f>C77+E77+G77+I77+K77</f>
        <v>5395.54</v>
      </c>
      <c r="N77" s="110">
        <f>IF(M77=0,0,(D77+F77+H77+J77+L77)/M77)</f>
        <v>783.08289435691336</v>
      </c>
    </row>
    <row r="78" spans="1:14" ht="15.75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7"/>
    </row>
    <row r="79" spans="1:14" ht="15.75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>
        <v>4339.1126786060559</v>
      </c>
      <c r="J79" s="67">
        <v>5895.92</v>
      </c>
      <c r="K79" s="67">
        <v>6605</v>
      </c>
      <c r="L79" s="67">
        <v>8520.85</v>
      </c>
      <c r="M79" s="61">
        <f>C79+E79+G79+I79+K79</f>
        <v>60958.112678606056</v>
      </c>
      <c r="N79" s="62">
        <f>IF(M79=0,0,(D79+F79+H79+J79+L79)/M79)</f>
        <v>1.4966144126049767</v>
      </c>
    </row>
    <row r="80" spans="1:14" ht="16.5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103"/>
      <c r="L80" s="103"/>
      <c r="M80" s="112">
        <f>C80+E80+G80+I80+K80</f>
        <v>0</v>
      </c>
      <c r="N80" s="110">
        <f>IF(M80=0,0,(D80+F80+H80+J80+L80)/M80)</f>
        <v>0</v>
      </c>
    </row>
    <row r="81" spans="1:14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7"/>
    </row>
    <row r="82" spans="1:14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>
        <v>25237.999999999996</v>
      </c>
      <c r="J82" s="81">
        <v>35261.519999999997</v>
      </c>
      <c r="K82" s="81">
        <v>29132</v>
      </c>
      <c r="L82" s="81">
        <v>36459.57</v>
      </c>
      <c r="M82" s="61">
        <f>C82+E82+G82+I82+K82</f>
        <v>171689.99999999997</v>
      </c>
      <c r="N82" s="62">
        <f>IF(M82=0,0,(D82+F82+H82+J82+L82)/M82)</f>
        <v>1.5137818160638361</v>
      </c>
    </row>
    <row r="83" spans="1:14" ht="16.5" thickBot="1">
      <c r="A83" s="559"/>
      <c r="B83" s="293" t="s">
        <v>13</v>
      </c>
      <c r="C83" s="80">
        <v>648</v>
      </c>
      <c r="D83" s="80">
        <v>491752.90511999995</v>
      </c>
      <c r="E83" s="80"/>
      <c r="F83" s="80"/>
      <c r="G83" s="80"/>
      <c r="H83" s="80"/>
      <c r="I83" s="93">
        <v>66</v>
      </c>
      <c r="J83" s="93">
        <v>55151.02</v>
      </c>
      <c r="K83" s="93">
        <v>38</v>
      </c>
      <c r="L83" s="93">
        <v>30517.475859999999</v>
      </c>
      <c r="M83" s="112">
        <f>C83+E83+G83+I83+K83</f>
        <v>752</v>
      </c>
      <c r="N83" s="110">
        <f>IF(M83=0,0,(D83+F83+H83+J83+L83)/M83)</f>
        <v>767.84760768617014</v>
      </c>
    </row>
    <row r="84" spans="1:14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7"/>
    </row>
    <row r="85" spans="1:14" ht="15.75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>
        <v>51801.000000000036</v>
      </c>
      <c r="J85" s="81">
        <v>72242.19</v>
      </c>
      <c r="K85" s="81">
        <v>76504.999999999985</v>
      </c>
      <c r="L85" s="81">
        <v>95840.11</v>
      </c>
      <c r="M85" s="61">
        <f>C85+E85+G85+I85+K85</f>
        <v>301846.99999999994</v>
      </c>
      <c r="N85" s="62">
        <f>IF(M85=0,0,(D85+F85+H85+J85+L85)/M85)</f>
        <v>1.4711864951448914</v>
      </c>
    </row>
    <row r="86" spans="1:14" ht="16.5" thickBot="1">
      <c r="A86" s="560"/>
      <c r="B86" s="16" t="s">
        <v>13</v>
      </c>
      <c r="C86" s="80">
        <v>304</v>
      </c>
      <c r="D86" s="93">
        <v>230698.89375999998</v>
      </c>
      <c r="E86" s="93"/>
      <c r="F86" s="93"/>
      <c r="G86" s="93"/>
      <c r="H86" s="93"/>
      <c r="I86" s="93">
        <v>118</v>
      </c>
      <c r="J86" s="93">
        <v>98603.33</v>
      </c>
      <c r="K86" s="93">
        <v>118</v>
      </c>
      <c r="L86" s="93">
        <v>94764.793459999986</v>
      </c>
      <c r="M86" s="112">
        <f>C86+E86+G86+I86+K86</f>
        <v>540</v>
      </c>
      <c r="N86" s="110">
        <f>IF(M86=0,0,(D86+F86+H86+J86+L86)/M86)</f>
        <v>785.30929114814796</v>
      </c>
    </row>
    <row r="87" spans="1:14" ht="15.75">
      <c r="A87" s="559">
        <v>26</v>
      </c>
      <c r="B87" s="82" t="s">
        <v>55</v>
      </c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</row>
    <row r="88" spans="1:14" ht="15.75">
      <c r="A88" s="559"/>
      <c r="B88" s="9" t="s">
        <v>12</v>
      </c>
      <c r="C88" s="67">
        <v>23653</v>
      </c>
      <c r="D88" s="67">
        <v>38593.65</v>
      </c>
      <c r="E88" s="67">
        <v>255</v>
      </c>
      <c r="F88" s="67">
        <v>437.12</v>
      </c>
      <c r="G88" s="67">
        <v>122</v>
      </c>
      <c r="H88" s="67">
        <v>199.96</v>
      </c>
      <c r="I88" s="67"/>
      <c r="J88" s="67"/>
      <c r="K88" s="67"/>
      <c r="L88" s="67"/>
      <c r="M88" s="61">
        <f>C88+E88+G88+I88+K88</f>
        <v>24030</v>
      </c>
      <c r="N88" s="62">
        <f>IF(M88=0,0,(D88+F88+H88+J88+L88)/M88)</f>
        <v>1.6325730337078652</v>
      </c>
    </row>
    <row r="89" spans="1:14" ht="16.5" thickBot="1">
      <c r="A89" s="560"/>
      <c r="B89" s="293" t="s">
        <v>13</v>
      </c>
      <c r="C89" s="103">
        <v>85.61</v>
      </c>
      <c r="D89" s="103">
        <v>64967.540443400001</v>
      </c>
      <c r="E89" s="103">
        <v>4.66</v>
      </c>
      <c r="F89" s="103">
        <v>3577.6</v>
      </c>
      <c r="G89" s="103">
        <v>1.73</v>
      </c>
      <c r="H89" s="103">
        <v>1360.31</v>
      </c>
      <c r="I89" s="93"/>
      <c r="J89" s="93"/>
      <c r="K89" s="93"/>
      <c r="L89" s="93"/>
      <c r="M89" s="112">
        <f>C89+E89+G89+I89+K89</f>
        <v>92</v>
      </c>
      <c r="N89" s="110">
        <f>IF(M89=0,0,(D89+F89+H89+J89+L89)/M89)</f>
        <v>759.84185264565212</v>
      </c>
    </row>
    <row r="90" spans="1:14" ht="15.75">
      <c r="A90" s="48"/>
      <c r="B90" s="49" t="s">
        <v>15</v>
      </c>
      <c r="C90" s="299">
        <f>C9+C12+C15+C18+C21+C24+C27+C30+C33+C36+C39+C42+C45+C48+C50+C58+C61+C64+C67+C70+C73+C76+C79+C82+C85+C88</f>
        <v>2216371.0000000009</v>
      </c>
      <c r="D90" s="299">
        <f t="shared" ref="D90:J90" si="3">D9+D12+D15+D18+D21+D24+D27+D30+D33+D36+D39+D42+D45+D48+D50+D58+D61+D64+D67+D70+D73+D76+D79+D82+D85+D88</f>
        <v>5566196.540000001</v>
      </c>
      <c r="E90" s="299">
        <f t="shared" si="3"/>
        <v>2787405.9999999991</v>
      </c>
      <c r="F90" s="299">
        <f t="shared" si="3"/>
        <v>6592547.7999999998</v>
      </c>
      <c r="G90" s="299">
        <f t="shared" si="3"/>
        <v>902378.1582165719</v>
      </c>
      <c r="H90" s="299">
        <f t="shared" si="3"/>
        <v>3871829.3999999994</v>
      </c>
      <c r="I90" s="299">
        <f t="shared" si="3"/>
        <v>1675259.7518367153</v>
      </c>
      <c r="J90" s="299">
        <f t="shared" si="3"/>
        <v>4534425.7799999993</v>
      </c>
      <c r="K90" s="299">
        <f>K9+K12+K15+K18+K21+K24+K27+K30+K33+K36+K39+K42+K45+K48+K50+K58+K61+K64+K67+K70+K73+K76+K79+K82+K85+K88</f>
        <v>1302777.3380204889</v>
      </c>
      <c r="L90" s="299">
        <f t="shared" ref="L90" si="4">L9+L12+L15+L18+L21+L24+L27+L30+L33+L36+L39+L42+L45+L48+L50+L58+L61+L64+L67+L70+L73+L76+L79+L82+L85+L88</f>
        <v>3671703.3599999994</v>
      </c>
      <c r="M90" s="50">
        <f>C90+E90+G90+I90+K90</f>
        <v>8884192.2480737753</v>
      </c>
      <c r="N90" s="97">
        <f>IF(M90=0,0,(D90+F90+H90+J90+L90)/M90)</f>
        <v>2.7280705103218441</v>
      </c>
    </row>
    <row r="91" spans="1:14" ht="16.5" thickBot="1">
      <c r="A91" s="33"/>
      <c r="B91" s="7" t="s">
        <v>14</v>
      </c>
      <c r="C91" s="303">
        <f>C10+C13+C16+C19+C22+C25+C28+C31+C34+C37+C40+C43+C46+C49+C59+C62+C65+C68+C71+C74+C77+C80+C83+C86+C89</f>
        <v>2067.5300000000002</v>
      </c>
      <c r="D91" s="303">
        <f t="shared" ref="D91:J91" si="5">D10+D13+D16+D19+D22+D25+D28+D31+D34+D37+D40+D43+D46+D49+D59+D62+D65+D68+D71+D74+D77+D80+D83+D86+D89</f>
        <v>1569002.8993233999</v>
      </c>
      <c r="E91" s="303">
        <f t="shared" si="5"/>
        <v>3568.35</v>
      </c>
      <c r="F91" s="303">
        <f t="shared" si="5"/>
        <v>2739509.3400000003</v>
      </c>
      <c r="G91" s="303">
        <f t="shared" si="5"/>
        <v>644.35</v>
      </c>
      <c r="H91" s="303">
        <f t="shared" si="5"/>
        <v>506657.7</v>
      </c>
      <c r="I91" s="303">
        <f t="shared" si="5"/>
        <v>2275.88</v>
      </c>
      <c r="J91" s="303">
        <f t="shared" si="5"/>
        <v>1901774.1800000002</v>
      </c>
      <c r="K91" s="303">
        <f t="shared" ref="K91:L91" si="6">K10+K13+K16+K19+K22+K25+K28+K31+K34+K37+K40+K43+K46+K49+K59+K62+K65+K68+K71+K74+K77+K80+K83+K86+K89</f>
        <v>1038.72</v>
      </c>
      <c r="L91" s="303">
        <f t="shared" si="6"/>
        <v>834187.17171839997</v>
      </c>
      <c r="M91" s="96">
        <f>C91+E91+G91+I91+K91</f>
        <v>9594.83</v>
      </c>
      <c r="N91" s="96">
        <f>IF(M91=0,0,(D91+F91+H91+J91+L91)/M91)</f>
        <v>787.00000844640294</v>
      </c>
    </row>
    <row r="92" spans="1:14">
      <c r="C92">
        <v>85.61</v>
      </c>
      <c r="D92">
        <v>64967.540443400001</v>
      </c>
      <c r="E92">
        <v>4.66</v>
      </c>
      <c r="F92">
        <v>3577.6</v>
      </c>
      <c r="G92">
        <v>1.73</v>
      </c>
      <c r="H92">
        <v>1360.31</v>
      </c>
    </row>
    <row r="93" spans="1:14">
      <c r="M93" s="11"/>
      <c r="N93" s="11"/>
    </row>
    <row r="94" spans="1:14">
      <c r="M94" s="12"/>
      <c r="N94" s="12"/>
    </row>
    <row r="95" spans="1:14">
      <c r="M95" s="12"/>
      <c r="N95" s="20"/>
    </row>
    <row r="96" spans="1:14">
      <c r="M96" s="12"/>
    </row>
    <row r="97" spans="13:14">
      <c r="M97" s="12"/>
      <c r="N97" s="12"/>
    </row>
    <row r="98" spans="13:14">
      <c r="M98" s="12"/>
      <c r="N98" s="8"/>
    </row>
    <row r="99" spans="13:14">
      <c r="M99" s="12"/>
    </row>
  </sheetData>
  <mergeCells count="36">
    <mergeCell ref="A84:A86"/>
    <mergeCell ref="A87:A89"/>
    <mergeCell ref="K3:L3"/>
    <mergeCell ref="A69:A71"/>
    <mergeCell ref="A72:A74"/>
    <mergeCell ref="A75:A77"/>
    <mergeCell ref="A78:A80"/>
    <mergeCell ref="A81:A83"/>
    <mergeCell ref="A54:A56"/>
    <mergeCell ref="A57:A59"/>
    <mergeCell ref="A60:A62"/>
    <mergeCell ref="A63:A65"/>
    <mergeCell ref="A66:A68"/>
    <mergeCell ref="A38:A40"/>
    <mergeCell ref="A41:A43"/>
    <mergeCell ref="A44:A46"/>
    <mergeCell ref="A47:A49"/>
    <mergeCell ref="A51:A53"/>
    <mergeCell ref="A23:A25"/>
    <mergeCell ref="A26:A28"/>
    <mergeCell ref="A29:A31"/>
    <mergeCell ref="A32:A34"/>
    <mergeCell ref="A35:A37"/>
    <mergeCell ref="A8:A10"/>
    <mergeCell ref="A11:A13"/>
    <mergeCell ref="A14:A16"/>
    <mergeCell ref="A17:A19"/>
    <mergeCell ref="A20:A22"/>
    <mergeCell ref="I3:J3"/>
    <mergeCell ref="M3:N3"/>
    <mergeCell ref="A1:N1"/>
    <mergeCell ref="A3:A6"/>
    <mergeCell ref="B3:B6"/>
    <mergeCell ref="C3:D3"/>
    <mergeCell ref="E3:F3"/>
    <mergeCell ref="G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99"/>
  <sheetViews>
    <sheetView topLeftCell="A64" workbookViewId="0">
      <selection sqref="A1:AB1"/>
    </sheetView>
  </sheetViews>
  <sheetFormatPr defaultRowHeight="15"/>
  <cols>
    <col min="1" max="1" width="7.42578125" customWidth="1"/>
    <col min="2" max="2" width="51.42578125" customWidth="1"/>
    <col min="3" max="14" width="21.28515625" hidden="1" customWidth="1"/>
    <col min="15" max="15" width="16.85546875" customWidth="1"/>
    <col min="16" max="16" width="14.42578125" customWidth="1"/>
  </cols>
  <sheetData>
    <row r="1" spans="1:16" ht="15" customHeight="1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</row>
    <row r="2" spans="1:16" ht="15.75" thickBot="1">
      <c r="O2" s="11"/>
    </row>
    <row r="3" spans="1:16" ht="16.5" thickBot="1">
      <c r="A3" s="547" t="s">
        <v>0</v>
      </c>
      <c r="B3" s="547" t="s">
        <v>1</v>
      </c>
      <c r="C3" s="561" t="s">
        <v>60</v>
      </c>
      <c r="D3" s="562"/>
      <c r="E3" s="545">
        <f>C3+31</f>
        <v>43497</v>
      </c>
      <c r="F3" s="546"/>
      <c r="G3" s="545">
        <f t="shared" ref="G3" si="0">E3+31</f>
        <v>43528</v>
      </c>
      <c r="H3" s="546"/>
      <c r="I3" s="545">
        <f t="shared" ref="I3" si="1">G3+31</f>
        <v>43559</v>
      </c>
      <c r="J3" s="546"/>
      <c r="K3" s="545">
        <f t="shared" ref="K3" si="2">I3+31</f>
        <v>43590</v>
      </c>
      <c r="L3" s="546"/>
      <c r="M3" s="545">
        <f t="shared" ref="M3" si="3">K3+31</f>
        <v>43621</v>
      </c>
      <c r="N3" s="546"/>
      <c r="O3" s="561" t="s">
        <v>65</v>
      </c>
      <c r="P3" s="562"/>
    </row>
    <row r="4" spans="1:16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" t="s">
        <v>2</v>
      </c>
      <c r="P4" s="4" t="s">
        <v>3</v>
      </c>
    </row>
    <row r="5" spans="1:16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2" t="s">
        <v>4</v>
      </c>
      <c r="P5" s="5"/>
    </row>
    <row r="6" spans="1:16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3" t="s">
        <v>5</v>
      </c>
      <c r="P6" s="6" t="s">
        <v>6</v>
      </c>
    </row>
    <row r="7" spans="1:16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3"/>
      <c r="P7" s="44"/>
    </row>
    <row r="8" spans="1:16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1" t="s">
        <v>10</v>
      </c>
      <c r="P8" s="87" t="s">
        <v>10</v>
      </c>
    </row>
    <row r="9" spans="1:16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61">
        <f>C9+E9+G9+I9+K9+M9</f>
        <v>0</v>
      </c>
      <c r="P9" s="62">
        <f>IF(O9=0,0,(D9+F9+H9+J9+L9+N9)/O9)</f>
        <v>0</v>
      </c>
    </row>
    <row r="10" spans="1:16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112">
        <f>C10+E10+G10+I10+K10+M10</f>
        <v>0</v>
      </c>
      <c r="P10" s="110">
        <f>IF(O10=0,0,(D10+F10+H10+J10+L10+N10)/O10)</f>
        <v>0</v>
      </c>
    </row>
    <row r="11" spans="1:16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1" t="s">
        <v>10</v>
      </c>
      <c r="P11" s="87" t="s">
        <v>10</v>
      </c>
    </row>
    <row r="12" spans="1:16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61">
        <f>C12+E12+G12+I12+K12+M12</f>
        <v>0</v>
      </c>
      <c r="P12" s="62">
        <f>IF(O12=0,0,(D12+F12+H12+J12+L12+N12)/O12)</f>
        <v>0</v>
      </c>
    </row>
    <row r="13" spans="1:16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112">
        <f>C13+E13+G13+I13+K13+M13</f>
        <v>0</v>
      </c>
      <c r="P13" s="110">
        <f>IF(O13=0,0,(D13+F13+H13+J13+L13+N13)/O13)</f>
        <v>0</v>
      </c>
    </row>
    <row r="14" spans="1:16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91" t="s">
        <v>10</v>
      </c>
      <c r="P14" s="87" t="s">
        <v>10</v>
      </c>
    </row>
    <row r="15" spans="1:16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61">
        <f>C15+E15+G15+I15+K15+M15</f>
        <v>0</v>
      </c>
      <c r="P15" s="62">
        <f>IF(O15=0,0,(D15+F15+H15+J15+L15+N15)/O15)</f>
        <v>0</v>
      </c>
    </row>
    <row r="16" spans="1:16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112">
        <f>C16+E16+G16+I16+K16+M16</f>
        <v>0</v>
      </c>
      <c r="P16" s="110">
        <f>IF(O16=0,0,(D16+F16+H16+J16+L16+N16)/O16)</f>
        <v>0</v>
      </c>
    </row>
    <row r="17" spans="1:16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</row>
    <row r="18" spans="1:16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61">
        <f>C18+E18+G18+I18+K18+M18</f>
        <v>0</v>
      </c>
      <c r="P18" s="62">
        <f>IF(O18=0,0,(D18+F18+H18+J18+L18+N18)/O18)</f>
        <v>0</v>
      </c>
    </row>
    <row r="19" spans="1:16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85"/>
      <c r="L19" s="85"/>
      <c r="M19" s="85"/>
      <c r="N19" s="85"/>
      <c r="O19" s="112">
        <f>C19+E19+G19+I19+K19+M19</f>
        <v>0</v>
      </c>
      <c r="P19" s="110">
        <f>IF(O19=0,0,(D19+F19+H19+J19+L19+N19)/O19)</f>
        <v>0</v>
      </c>
    </row>
    <row r="20" spans="1:16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pans="1:16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47"/>
      <c r="L21" s="47"/>
      <c r="M21" s="47"/>
      <c r="N21" s="47"/>
      <c r="O21" s="61">
        <f>C21+E21+G21+I21+K21+M21</f>
        <v>16262.999999999989</v>
      </c>
      <c r="P21" s="62">
        <f>IF(O21=0,0,(D21+F21+H21+J21+L21+N21)/O21)</f>
        <v>1.5931740761237176</v>
      </c>
    </row>
    <row r="22" spans="1:16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85"/>
      <c r="L22" s="85"/>
      <c r="M22" s="85"/>
      <c r="N22" s="85"/>
      <c r="O22" s="112">
        <f>C22+E22+G22+I22+K22+M22</f>
        <v>1.99</v>
      </c>
      <c r="P22" s="110">
        <f>IF(O22=0,0,(D22+F22+H22+J22+L22+N22)/O22)</f>
        <v>758.87939698492471</v>
      </c>
    </row>
    <row r="23" spans="1:16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1:16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61">
        <f>C24+E24+G24+I24+K24+M24</f>
        <v>0</v>
      </c>
      <c r="P24" s="62">
        <f>IF(O24=0,0,(D24+F24+H24+J24+L24+N24)/O24)</f>
        <v>0</v>
      </c>
    </row>
    <row r="25" spans="1:16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358">
        <f>C25+E25+G25+I25+K25+M25</f>
        <v>0</v>
      </c>
      <c r="P25" s="322">
        <f>IF(O25=0,0,(D25+F25+H25+J25+L25+N25)/O25)</f>
        <v>0</v>
      </c>
    </row>
    <row r="26" spans="1:16" ht="15.75">
      <c r="A26" s="555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60"/>
    </row>
    <row r="27" spans="1:16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>
        <v>42413</v>
      </c>
      <c r="J27" s="61">
        <v>64215.83</v>
      </c>
      <c r="K27" s="61"/>
      <c r="L27" s="61"/>
      <c r="M27" s="61"/>
      <c r="N27" s="61"/>
      <c r="O27" s="61">
        <f>C27+E27+G27+I27+K27+M27</f>
        <v>684134</v>
      </c>
      <c r="P27" s="62">
        <f>IF(O27=0,0,(D27+F27+H27+J27+L27+N27)/O27)</f>
        <v>1.5002391198215554</v>
      </c>
    </row>
    <row r="28" spans="1:16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>
        <v>69.959999999999994</v>
      </c>
      <c r="J28" s="88">
        <v>58460.08</v>
      </c>
      <c r="K28" s="352"/>
      <c r="L28" s="352"/>
      <c r="M28" s="352"/>
      <c r="N28" s="352"/>
      <c r="O28" s="112">
        <f>C28+E28+G28+I28+K28+M28</f>
        <v>869.6</v>
      </c>
      <c r="P28" s="110">
        <f>IF(O28=0,0,(D28+F28+H28+J28+L28+N28)/O28)</f>
        <v>774.59850505979762</v>
      </c>
    </row>
    <row r="29" spans="1:16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/>
    </row>
    <row r="30" spans="1:16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61">
        <f>C30+E30+G30+I30+K30+M30</f>
        <v>0</v>
      </c>
      <c r="P30" s="62">
        <f>IF(O30=0,0,(D30+F30+H30+J30+L30+N30)/O30)</f>
        <v>0</v>
      </c>
    </row>
    <row r="31" spans="1:16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85"/>
      <c r="L31" s="85"/>
      <c r="M31" s="85"/>
      <c r="N31" s="85"/>
      <c r="O31" s="112">
        <f>C31+E31+G31+I31+K31+M31</f>
        <v>0</v>
      </c>
      <c r="P31" s="110">
        <f>IF(O31=0,0,(D31+F31+H31+J31+L31+N31)/O31)</f>
        <v>0</v>
      </c>
    </row>
    <row r="32" spans="1:16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5"/>
    </row>
    <row r="33" spans="1:16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61">
        <f>C33+E33+G33+I33+K33+M33</f>
        <v>0</v>
      </c>
      <c r="P33" s="62">
        <f>IF(O33=0,0,(D33+F33+H33+J33+L33+N33)/O33)</f>
        <v>0</v>
      </c>
    </row>
    <row r="34" spans="1:16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85"/>
      <c r="L34" s="85"/>
      <c r="M34" s="85"/>
      <c r="N34" s="85"/>
      <c r="O34" s="112">
        <f>C34+E34+G34+I34+K34+M34</f>
        <v>0</v>
      </c>
      <c r="P34" s="110">
        <f>IF(O34=0,0,(D34+F34+H34+J34+L34+N34)/O34)</f>
        <v>0</v>
      </c>
    </row>
    <row r="35" spans="1:16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8"/>
    </row>
    <row r="36" spans="1:16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61">
        <f>C36+E36+G36+I36+K36+M36</f>
        <v>0</v>
      </c>
      <c r="P36" s="62">
        <f>IF(O36=0,0,(D36+F36+H36+J36+L36+N36)/O36)</f>
        <v>0</v>
      </c>
    </row>
    <row r="37" spans="1:16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85"/>
      <c r="L37" s="85"/>
      <c r="M37" s="85"/>
      <c r="N37" s="85"/>
      <c r="O37" s="112">
        <f>C37+E37+G37+I37+K37+M37</f>
        <v>0</v>
      </c>
      <c r="P37" s="110">
        <f>IF(O37=0,0,(D37+F37+H37+J37+L37+N37)/O37)</f>
        <v>0</v>
      </c>
    </row>
    <row r="38" spans="1:16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/>
    </row>
    <row r="39" spans="1:16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61">
        <f>C39+E39+G39+I39+K39+M39</f>
        <v>0</v>
      </c>
      <c r="P39" s="62">
        <f>IF(O39=0,0,(D39+F39+H39+J39+L39+N39)/O39)</f>
        <v>0</v>
      </c>
    </row>
    <row r="40" spans="1:16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85"/>
      <c r="L40" s="85"/>
      <c r="M40" s="85"/>
      <c r="N40" s="85"/>
      <c r="O40" s="112">
        <f>C40+E40+G40+I40+K40+M40</f>
        <v>0</v>
      </c>
      <c r="P40" s="110">
        <f>IF(O40=0,0,(D40+F40+H40+J40+L40+N40)/O40)</f>
        <v>0</v>
      </c>
    </row>
    <row r="41" spans="1:16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8"/>
    </row>
    <row r="42" spans="1:16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61">
        <f>C42+E42+G42+I42+K42+M42</f>
        <v>0</v>
      </c>
      <c r="P42" s="62">
        <f>IF(O42=0,0,(D42+F42+H42+J42+L42+N42)/O42)</f>
        <v>0</v>
      </c>
    </row>
    <row r="43" spans="1:16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353"/>
      <c r="L43" s="353"/>
      <c r="M43" s="353"/>
      <c r="N43" s="353"/>
      <c r="O43" s="112">
        <f>C43+E43+G43+I43+K43+M43</f>
        <v>0</v>
      </c>
      <c r="P43" s="110">
        <f>IF(O43=0,0,(D43+F43+H43+J43+L43+N43)/O43)</f>
        <v>0</v>
      </c>
    </row>
    <row r="44" spans="1:16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8"/>
    </row>
    <row r="45" spans="1:16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47"/>
      <c r="L45" s="47"/>
      <c r="M45" s="47"/>
      <c r="N45" s="47"/>
      <c r="O45" s="61">
        <f>C45+E45+G45+I45+K45+M45</f>
        <v>19</v>
      </c>
      <c r="P45" s="62">
        <f>IF(O45=0,0,(D45+F45+H45+J45+L45+N45)/O45)</f>
        <v>1.6478947368421053</v>
      </c>
    </row>
    <row r="46" spans="1:16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85"/>
      <c r="L46" s="85"/>
      <c r="M46" s="85"/>
      <c r="N46" s="85"/>
      <c r="O46" s="112">
        <f>C46+E46+G46+I46+K46+M46</f>
        <v>0</v>
      </c>
      <c r="P46" s="110">
        <f>IF(O46=0,0,(D46+F46+H46+J46+L46+N46)/O46)</f>
        <v>0</v>
      </c>
    </row>
    <row r="47" spans="1:16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8"/>
    </row>
    <row r="48" spans="1:16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61">
        <f>C48+E48+G48+I48+K48+M48</f>
        <v>0</v>
      </c>
      <c r="P48" s="62">
        <f>IF(O48=0,0,(D48+F48+H48+J48+L48+N48)/O48)</f>
        <v>0</v>
      </c>
    </row>
    <row r="49" spans="1:16" ht="16.5" thickBot="1">
      <c r="A49" s="555"/>
      <c r="B49" s="338" t="s">
        <v>13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112">
        <f>C49+E49+G49+I49+K49+M49</f>
        <v>0</v>
      </c>
      <c r="P49" s="110">
        <f>IF(O49=0,0,(D49+F49+H49+J49+L49+N49)/O49)</f>
        <v>0</v>
      </c>
    </row>
    <row r="50" spans="1:16" s="363" customFormat="1" ht="31.5" customHeight="1" thickBot="1">
      <c r="A50" s="359">
        <v>15</v>
      </c>
      <c r="B50" s="360" t="s">
        <v>7</v>
      </c>
      <c r="C50" s="361">
        <v>261229</v>
      </c>
      <c r="D50" s="361">
        <v>2486900.08</v>
      </c>
      <c r="E50" s="361">
        <v>261977</v>
      </c>
      <c r="F50" s="361">
        <v>2729800.34</v>
      </c>
      <c r="G50" s="361">
        <v>261281</v>
      </c>
      <c r="H50" s="361">
        <v>2926347.1999999997</v>
      </c>
      <c r="I50" s="361">
        <v>262998</v>
      </c>
      <c r="J50" s="361">
        <v>2577380.4</v>
      </c>
      <c r="K50" s="361">
        <v>209493</v>
      </c>
      <c r="L50" s="361">
        <v>2304423</v>
      </c>
      <c r="M50" s="361">
        <v>106189</v>
      </c>
      <c r="N50" s="361">
        <v>1896535.54</v>
      </c>
      <c r="O50" s="361">
        <f>C50+E50+G50+I50+K50+M50</f>
        <v>1363167</v>
      </c>
      <c r="P50" s="362">
        <f>IF(O50=0,0,(D50+F50+H50+J50+L50+N50)/O50)</f>
        <v>10.946117797745984</v>
      </c>
    </row>
    <row r="51" spans="1:16" ht="15.75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7"/>
    </row>
    <row r="52" spans="1:16" ht="15.75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1">
        <f>C52+E52+G52+I52+K52+M52</f>
        <v>0</v>
      </c>
      <c r="P52" s="62">
        <f>IF(O52=0,0,(D52+F52+H52+J52+L52+N52)/O52)</f>
        <v>0</v>
      </c>
    </row>
    <row r="53" spans="1:16" ht="16.5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354"/>
      <c r="L53" s="354"/>
      <c r="M53" s="354"/>
      <c r="N53" s="354"/>
      <c r="O53" s="112">
        <f>C53+E53+G53+I53+K53+M53</f>
        <v>0</v>
      </c>
      <c r="P53" s="110">
        <f>IF(O53=0,0,(D53+F53+H53+J53+L53+N53)/O53)</f>
        <v>0</v>
      </c>
    </row>
    <row r="54" spans="1:16" ht="15.75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2"/>
    </row>
    <row r="55" spans="1:16" ht="15.75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>
        <f>C55+E55+G55+I55+K55+M55</f>
        <v>0</v>
      </c>
      <c r="P55" s="62">
        <f>IF(O55=0,0,(D55+F55+H55+J55+L55+N55)/O55)</f>
        <v>0</v>
      </c>
    </row>
    <row r="56" spans="1:16" ht="16.5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355"/>
      <c r="L56" s="355"/>
      <c r="M56" s="355"/>
      <c r="N56" s="355"/>
      <c r="O56" s="112">
        <f>C56+E56+G56+I56+K56+M56</f>
        <v>0</v>
      </c>
      <c r="P56" s="110">
        <f>IF(O56=0,0,(D56+F56+H56+J56+L56+N56)/O56)</f>
        <v>0</v>
      </c>
    </row>
    <row r="57" spans="1:16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</row>
    <row r="58" spans="1:16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>
        <v>119411.00000000012</v>
      </c>
      <c r="J58" s="95">
        <v>151417.57999999999</v>
      </c>
      <c r="K58" s="95">
        <v>188434.99999999968</v>
      </c>
      <c r="L58" s="95">
        <v>237234.69</v>
      </c>
      <c r="M58" s="95">
        <v>130935.99999999999</v>
      </c>
      <c r="N58" s="95">
        <v>174543.12</v>
      </c>
      <c r="O58" s="61">
        <f>C58+E58+G58+I58+K58+M58</f>
        <v>1062734</v>
      </c>
      <c r="P58" s="62">
        <f>IF(O58=0,0,(D58+F58+H58+J58+L58+N58)/O58)</f>
        <v>1.4020302258137971</v>
      </c>
    </row>
    <row r="59" spans="1:16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>
        <v>82.56</v>
      </c>
      <c r="J59" s="93">
        <v>68988.91</v>
      </c>
      <c r="K59" s="93">
        <v>64.48</v>
      </c>
      <c r="L59" s="93">
        <v>51783.337985600003</v>
      </c>
      <c r="M59" s="93"/>
      <c r="N59" s="93"/>
      <c r="O59" s="112">
        <f>C59+E59+G59+I59+K59+M59</f>
        <v>246.17000000000002</v>
      </c>
      <c r="P59" s="110">
        <f>IF(O59=0,0,(D59+F59+H59+J59+L59+N59)/O59)</f>
        <v>805.19826943006865</v>
      </c>
    </row>
    <row r="60" spans="1:16" ht="15.75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2"/>
    </row>
    <row r="61" spans="1:16" ht="15.75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>
        <f>C61+E61+G61+I61+K61+M61</f>
        <v>0</v>
      </c>
      <c r="P61" s="62">
        <f>IF(O61=0,0,(D61+F61+H61+J61+L61+N61)/O61)</f>
        <v>0</v>
      </c>
    </row>
    <row r="62" spans="1:16" ht="16.5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103"/>
      <c r="L62" s="103"/>
      <c r="M62" s="103"/>
      <c r="N62" s="103"/>
      <c r="O62" s="112">
        <f>C62+E62+G62+I62+K62+M62</f>
        <v>0</v>
      </c>
      <c r="P62" s="110">
        <f>IF(O62=0,0,(D62+F62+H62+J62+L62+N62)/O62)</f>
        <v>0</v>
      </c>
    </row>
    <row r="63" spans="1:16" ht="15.75">
      <c r="A63" s="558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2"/>
    </row>
    <row r="64" spans="1:16" ht="15.75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>
        <v>9081.6391581101088</v>
      </c>
      <c r="J64" s="61">
        <v>12968.38</v>
      </c>
      <c r="K64" s="61">
        <v>3956.3380204884525</v>
      </c>
      <c r="L64" s="61">
        <v>5202.93</v>
      </c>
      <c r="M64" s="61">
        <v>1446</v>
      </c>
      <c r="N64" s="357">
        <v>1792.18</v>
      </c>
      <c r="O64" s="61">
        <f>C64+E64+G64+I64+K64+M64</f>
        <v>47414.135395170604</v>
      </c>
      <c r="P64" s="62">
        <f>IF(O64=0,0,(D64+F64+H64+J64+L64+N64)/O64)</f>
        <v>1.4278260994482992</v>
      </c>
    </row>
    <row r="65" spans="1:16" ht="16.5" thickBot="1">
      <c r="A65" s="560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>
        <v>5.48</v>
      </c>
      <c r="J65" s="63">
        <v>4579.21</v>
      </c>
      <c r="K65" s="63">
        <v>7.2</v>
      </c>
      <c r="L65" s="63">
        <v>5782.2585839999992</v>
      </c>
      <c r="M65" s="63">
        <v>0.7</v>
      </c>
      <c r="N65" s="63">
        <v>525.27</v>
      </c>
      <c r="O65" s="358">
        <f>C65+E65+G65+I65+K65+M65</f>
        <v>77.350000000000009</v>
      </c>
      <c r="P65" s="322">
        <f>IF(O65=0,0,(D65+F65+H65+J65+L65+N65)/O65)</f>
        <v>784.53883107950855</v>
      </c>
    </row>
    <row r="66" spans="1:16" ht="30">
      <c r="A66" s="559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8"/>
    </row>
    <row r="67" spans="1:16" ht="15.75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>
        <v>2904</v>
      </c>
      <c r="J67" s="61">
        <v>4218.84</v>
      </c>
      <c r="K67" s="61">
        <v>1369</v>
      </c>
      <c r="L67" s="61">
        <v>1836.55</v>
      </c>
      <c r="M67" s="61">
        <v>981</v>
      </c>
      <c r="N67" s="357">
        <v>1415.25</v>
      </c>
      <c r="O67" s="61">
        <f>C67+E67+G67+I67+K67+M67</f>
        <v>24422</v>
      </c>
      <c r="P67" s="62">
        <f>IF(O67=0,0,(D67+F67+H67+J67+L67+N67)/O67)</f>
        <v>1.4938444844812058</v>
      </c>
    </row>
    <row r="68" spans="1:16" ht="16.5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>
        <v>4.0999999999999996</v>
      </c>
      <c r="J68" s="63">
        <v>3426.05</v>
      </c>
      <c r="K68" s="103">
        <v>2.09</v>
      </c>
      <c r="L68" s="103">
        <v>1678.4611722999998</v>
      </c>
      <c r="M68" s="93">
        <v>1.1499999999999999</v>
      </c>
      <c r="N68" s="93">
        <v>862.95</v>
      </c>
      <c r="O68" s="112">
        <f>C68+E68+G68+I68+K68+M68</f>
        <v>34.479999999999997</v>
      </c>
      <c r="P68" s="110">
        <f>IF(O68=0,0,(D68+F68+H68+J68+L68+N68)/O68)</f>
        <v>779.37184374419962</v>
      </c>
    </row>
    <row r="69" spans="1:16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</row>
    <row r="70" spans="1:16" ht="15.75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>
        <v>391656.99999999965</v>
      </c>
      <c r="J70" s="61">
        <v>547349.17000000004</v>
      </c>
      <c r="K70" s="61">
        <v>320988.00000000052</v>
      </c>
      <c r="L70" s="61">
        <v>403270.75</v>
      </c>
      <c r="M70" s="61">
        <v>192114.00000000012</v>
      </c>
      <c r="N70" s="357">
        <v>237298.51</v>
      </c>
      <c r="O70" s="61">
        <f>C70+E70+G70+I70+K70+M70</f>
        <v>1423025.0000000005</v>
      </c>
      <c r="P70" s="62">
        <f>IF(O70=0,0,(D70+F70+H70+J70+L70+N70)/O70)</f>
        <v>1.3686864039633875</v>
      </c>
    </row>
    <row r="71" spans="1:16" ht="16.5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>
        <v>845.55</v>
      </c>
      <c r="J71" s="63">
        <v>706559.73</v>
      </c>
      <c r="K71" s="103">
        <v>452.41</v>
      </c>
      <c r="L71" s="103">
        <v>363326.61194269999</v>
      </c>
      <c r="M71" s="103"/>
      <c r="N71" s="103"/>
      <c r="O71" s="112">
        <f>C71+E71+G71+I71+K71+M71</f>
        <v>1537.31</v>
      </c>
      <c r="P71" s="110">
        <f>IF(O71=0,0,(D71+F71+H71+J71+L71+N71)/O71)</f>
        <v>815.62163905959119</v>
      </c>
    </row>
    <row r="72" spans="1:16" ht="15.75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7"/>
    </row>
    <row r="73" spans="1:16" ht="15.75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>
        <v>20316.000000000007</v>
      </c>
      <c r="J73" s="67">
        <v>27420.46</v>
      </c>
      <c r="K73" s="67">
        <v>129086.00000000003</v>
      </c>
      <c r="L73" s="67">
        <v>124264.11</v>
      </c>
      <c r="M73" s="67">
        <v>24524</v>
      </c>
      <c r="N73" s="67">
        <v>27695.8</v>
      </c>
      <c r="O73" s="61">
        <f>C73+E73+G73+I73+K73+M73</f>
        <v>184011.00000000003</v>
      </c>
      <c r="P73" s="62">
        <f>IF(O73=0,0,(D73+F73+H73+J73+L73+N73)/O73)</f>
        <v>1.0697014308927182</v>
      </c>
    </row>
    <row r="74" spans="1:16" ht="16.5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>
        <v>27.25</v>
      </c>
      <c r="J74" s="63">
        <v>22770.68</v>
      </c>
      <c r="K74" s="103">
        <v>22.99</v>
      </c>
      <c r="L74" s="103">
        <v>18463.0728953</v>
      </c>
      <c r="M74" s="103"/>
      <c r="N74" s="103"/>
      <c r="O74" s="112">
        <f>C74+E74+G74+I74+K74+M74</f>
        <v>50.239999999999995</v>
      </c>
      <c r="P74" s="110">
        <f>IF(O74=0,0,(D74+F74+H74+J74+L74+N74)/O74)</f>
        <v>820.73552737460204</v>
      </c>
    </row>
    <row r="75" spans="1:16" ht="15.75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7"/>
    </row>
    <row r="76" spans="1:16" ht="15.75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>
        <v>745100.99999999942</v>
      </c>
      <c r="J76" s="67">
        <v>1036055.49</v>
      </c>
      <c r="K76" s="67">
        <v>337208.00000000017</v>
      </c>
      <c r="L76" s="67">
        <v>454650.8</v>
      </c>
      <c r="M76" s="67">
        <v>363585.99999999936</v>
      </c>
      <c r="N76" s="67">
        <v>501097.86</v>
      </c>
      <c r="O76" s="61">
        <f>C76+E76+G76+I76+K76+M76</f>
        <v>4340253.9999999981</v>
      </c>
      <c r="P76" s="62">
        <f>IF(O76=0,0,(D76+F76+H76+J76+L76+N76)/O76)</f>
        <v>1.5045834045657243</v>
      </c>
    </row>
    <row r="77" spans="1:16" ht="16.5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>
        <v>1056.98</v>
      </c>
      <c r="J77" s="103">
        <v>883235.17</v>
      </c>
      <c r="K77" s="103">
        <v>333.55</v>
      </c>
      <c r="L77" s="103">
        <v>267871.15981849999</v>
      </c>
      <c r="M77" s="103">
        <v>471.48</v>
      </c>
      <c r="N77" s="103">
        <v>353792.61</v>
      </c>
      <c r="O77" s="112">
        <f>C77+E77+G77+I77+K77+M77</f>
        <v>5867.02</v>
      </c>
      <c r="P77" s="110">
        <f>IF(O77=0,0,(D77+F77+H77+J77+L77+N77)/O77)</f>
        <v>780.45544242537096</v>
      </c>
    </row>
    <row r="78" spans="1:16" ht="15.75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7"/>
    </row>
    <row r="79" spans="1:16" ht="15.75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>
        <v>4339.1126786060559</v>
      </c>
      <c r="J79" s="67">
        <v>5895.92</v>
      </c>
      <c r="K79" s="67">
        <v>6605</v>
      </c>
      <c r="L79" s="67">
        <v>8520.85</v>
      </c>
      <c r="M79" s="67"/>
      <c r="N79" s="67"/>
      <c r="O79" s="61">
        <f>C79+E79+G79+I79+K79+M79</f>
        <v>60958.112678606056</v>
      </c>
      <c r="P79" s="62">
        <f>IF(O79=0,0,(D79+F79+H79+J79+L79+N79)/O79)</f>
        <v>1.4966144126049767</v>
      </c>
    </row>
    <row r="80" spans="1:16" ht="16.5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103"/>
      <c r="L80" s="103"/>
      <c r="M80" s="103"/>
      <c r="N80" s="103"/>
      <c r="O80" s="112">
        <f>C80+E80+G80+I80+K80+M80</f>
        <v>0</v>
      </c>
      <c r="P80" s="110">
        <f>IF(O80=0,0,(D80+F80+H80+J80+L80+N80)/O80)</f>
        <v>0</v>
      </c>
    </row>
    <row r="81" spans="1:16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7"/>
    </row>
    <row r="82" spans="1:16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>
        <v>25237.999999999996</v>
      </c>
      <c r="J82" s="81">
        <v>35261.519999999997</v>
      </c>
      <c r="K82" s="81">
        <v>29132</v>
      </c>
      <c r="L82" s="81">
        <v>36459.57</v>
      </c>
      <c r="M82" s="81">
        <v>2131</v>
      </c>
      <c r="N82" s="81">
        <v>2915.46</v>
      </c>
      <c r="O82" s="61">
        <f>C82+E82+G82+I82+K82+M82</f>
        <v>173820.99999999997</v>
      </c>
      <c r="P82" s="62">
        <f>IF(O82=0,0,(D82+F82+H82+J82+L82+N82)/O82)</f>
        <v>1.5119960188929993</v>
      </c>
    </row>
    <row r="83" spans="1:16" ht="16.5" thickBot="1">
      <c r="A83" s="559"/>
      <c r="B83" s="293" t="s">
        <v>13</v>
      </c>
      <c r="C83" s="80">
        <v>648</v>
      </c>
      <c r="D83" s="80">
        <v>491752.90511999995</v>
      </c>
      <c r="E83" s="80"/>
      <c r="F83" s="80"/>
      <c r="G83" s="80"/>
      <c r="H83" s="80"/>
      <c r="I83" s="93">
        <v>66</v>
      </c>
      <c r="J83" s="93">
        <v>55151.02</v>
      </c>
      <c r="K83" s="93">
        <v>38</v>
      </c>
      <c r="L83" s="93">
        <v>30517.475859999999</v>
      </c>
      <c r="M83" s="93"/>
      <c r="N83" s="93"/>
      <c r="O83" s="112">
        <f>C83+E83+G83+I83+K83+M83</f>
        <v>752</v>
      </c>
      <c r="P83" s="110">
        <f>IF(O83=0,0,(D83+F83+H83+J83+L83+N83)/O83)</f>
        <v>767.84760768617014</v>
      </c>
    </row>
    <row r="84" spans="1:16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7"/>
    </row>
    <row r="85" spans="1:16" ht="15.75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>
        <v>51801.000000000036</v>
      </c>
      <c r="J85" s="81">
        <v>72242.19</v>
      </c>
      <c r="K85" s="81">
        <v>76504.999999999985</v>
      </c>
      <c r="L85" s="81">
        <v>95840.11</v>
      </c>
      <c r="M85" s="81">
        <v>3043.0000000000005</v>
      </c>
      <c r="N85" s="81">
        <v>4086.54</v>
      </c>
      <c r="O85" s="61">
        <f>C85+E85+G85+I85+K85+M85</f>
        <v>304889.99999999994</v>
      </c>
      <c r="P85" s="62">
        <f>IF(O85=0,0,(D85+F85+H85+J85+L85+N85)/O85)</f>
        <v>1.4699064252681295</v>
      </c>
    </row>
    <row r="86" spans="1:16" ht="16.5" thickBot="1">
      <c r="A86" s="560"/>
      <c r="B86" s="16" t="s">
        <v>13</v>
      </c>
      <c r="C86" s="314">
        <v>304</v>
      </c>
      <c r="D86" s="314">
        <v>230698.89375999998</v>
      </c>
      <c r="E86" s="314"/>
      <c r="F86" s="314"/>
      <c r="G86" s="314"/>
      <c r="H86" s="314"/>
      <c r="I86" s="314">
        <v>118</v>
      </c>
      <c r="J86" s="314">
        <v>98603.33</v>
      </c>
      <c r="K86" s="314">
        <v>118</v>
      </c>
      <c r="L86" s="314">
        <v>94764.793459999986</v>
      </c>
      <c r="M86" s="314"/>
      <c r="N86" s="314"/>
      <c r="O86" s="358">
        <f>C86+E86+G86+I86+K86+M86</f>
        <v>540</v>
      </c>
      <c r="P86" s="322">
        <f>IF(O86=0,0,(D86+F86+H86+J86+L86+N86)/O86)</f>
        <v>785.30929114814796</v>
      </c>
    </row>
    <row r="87" spans="1:16" ht="15.75">
      <c r="A87" s="559">
        <v>26</v>
      </c>
      <c r="B87" s="82" t="s">
        <v>55</v>
      </c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364"/>
    </row>
    <row r="88" spans="1:16" ht="15.75">
      <c r="A88" s="559"/>
      <c r="B88" s="9" t="s">
        <v>12</v>
      </c>
      <c r="C88" s="67">
        <v>23653</v>
      </c>
      <c r="D88" s="67">
        <v>38593.65</v>
      </c>
      <c r="E88" s="67">
        <v>255</v>
      </c>
      <c r="F88" s="67">
        <v>437.12</v>
      </c>
      <c r="G88" s="67">
        <v>122</v>
      </c>
      <c r="H88" s="67">
        <v>199.96</v>
      </c>
      <c r="I88" s="67"/>
      <c r="J88" s="67"/>
      <c r="K88" s="67"/>
      <c r="L88" s="67"/>
      <c r="M88" s="67"/>
      <c r="N88" s="67"/>
      <c r="O88" s="61">
        <f>C88+E88+G88+I88+K88+M88</f>
        <v>24030</v>
      </c>
      <c r="P88" s="62">
        <f>IF(O88=0,0,(D88+F88+H88+J88+L88+N88)/O88)</f>
        <v>1.6325730337078652</v>
      </c>
    </row>
    <row r="89" spans="1:16" ht="16.5" thickBot="1">
      <c r="A89" s="560"/>
      <c r="B89" s="16" t="s">
        <v>13</v>
      </c>
      <c r="C89" s="63">
        <v>85.61</v>
      </c>
      <c r="D89" s="63">
        <v>64967.540443400001</v>
      </c>
      <c r="E89" s="63">
        <v>4.66</v>
      </c>
      <c r="F89" s="63">
        <v>3577.6</v>
      </c>
      <c r="G89" s="63">
        <v>1.73</v>
      </c>
      <c r="H89" s="63">
        <v>1360.31</v>
      </c>
      <c r="I89" s="314"/>
      <c r="J89" s="314"/>
      <c r="K89" s="314"/>
      <c r="L89" s="314"/>
      <c r="M89" s="314"/>
      <c r="N89" s="314"/>
      <c r="O89" s="358">
        <f>C89+E89+G89+I89+K89+M89</f>
        <v>92</v>
      </c>
      <c r="P89" s="322">
        <f>IF(O89=0,0,(D89+F89+H89+J89+L89+N89)/O89)</f>
        <v>759.84185264565212</v>
      </c>
    </row>
    <row r="90" spans="1:16" ht="15.75">
      <c r="A90" s="48"/>
      <c r="B90" s="49" t="s">
        <v>15</v>
      </c>
      <c r="C90" s="50">
        <f>C9+C12+C15+C18+C21+C24+C27+C30+C33+C36+C39+C42+C45+C48+C50+C58+C61+C64+C67+C70+C73+C76+C79+C82+C85+C88</f>
        <v>2216371.0000000009</v>
      </c>
      <c r="D90" s="50">
        <f t="shared" ref="D90:J90" si="4">D9+D12+D15+D18+D21+D24+D27+D30+D33+D36+D39+D42+D45+D48+D50+D58+D61+D64+D67+D70+D73+D76+D79+D82+D85+D88</f>
        <v>5566196.540000001</v>
      </c>
      <c r="E90" s="50">
        <f t="shared" si="4"/>
        <v>2787405.9999999991</v>
      </c>
      <c r="F90" s="50">
        <f t="shared" si="4"/>
        <v>6592547.7999999998</v>
      </c>
      <c r="G90" s="50">
        <f t="shared" si="4"/>
        <v>902378.1582165719</v>
      </c>
      <c r="H90" s="50">
        <f t="shared" si="4"/>
        <v>3871829.3999999994</v>
      </c>
      <c r="I90" s="50">
        <f t="shared" si="4"/>
        <v>1675259.7518367153</v>
      </c>
      <c r="J90" s="50">
        <f t="shared" si="4"/>
        <v>4534425.7799999993</v>
      </c>
      <c r="K90" s="50">
        <f>K9+K12+K15+K18+K21+K24+K27+K30+K33+K36+K39+K42+K45+K48+K50+K58+K61+K64+K67+K70+K73+K76+K79+K82+K85+K88</f>
        <v>1302777.3380204889</v>
      </c>
      <c r="L90" s="50">
        <f>L9+L12+L15+L18+L21+L24+L27+L30+L33+L36+L39+L42+L45+L48+L50+L58+L61+L64+L67+L70+L73+L76+L79+L82+L85+L88</f>
        <v>3671703.3599999994</v>
      </c>
      <c r="M90" s="50">
        <f>M9+M12+M15+M18+M21+M24+M27+M30+M33+M36+M39+M42+M45+M48+M50+M58+M61+M64+M67+M70+M73+M76+M79+M82+M85+M88</f>
        <v>824949.99999999953</v>
      </c>
      <c r="N90" s="50">
        <f>N9+N12+N15+N18+N21+N24+N27+N30+N33+N36+N39+N42+N45+N48+N50+N58+N61+N64+N67+N70+N73+N76+N79+N82+N85+N88</f>
        <v>2847380.26</v>
      </c>
      <c r="O90" s="50">
        <f>C90+E90+G90+I90+K90+M90</f>
        <v>9709142.2480737753</v>
      </c>
      <c r="P90" s="97">
        <f>IF(O90=0,0,(D90+F90+H90+J90+L90+N90)/O90)</f>
        <v>2.7895443745685444</v>
      </c>
    </row>
    <row r="91" spans="1:16" ht="16.5" thickBot="1">
      <c r="A91" s="33"/>
      <c r="B91" s="7" t="s">
        <v>14</v>
      </c>
      <c r="C91" s="303">
        <f>C10+C13+C16+C19+C22+C25+C28+C31+C34+C37+C40+C43+C46+C49+C59+C62+C65+C68+C71+C74+C77+C80+C83+C86+C89</f>
        <v>2067.5300000000002</v>
      </c>
      <c r="D91" s="303">
        <f t="shared" ref="D91:L91" si="5">D10+D13+D16+D19+D22+D25+D28+D31+D34+D37+D40+D43+D46+D49+D59+D62+D65+D68+D71+D74+D77+D80+D83+D86+D89</f>
        <v>1569002.8993233999</v>
      </c>
      <c r="E91" s="303">
        <f t="shared" si="5"/>
        <v>3568.35</v>
      </c>
      <c r="F91" s="303">
        <f t="shared" si="5"/>
        <v>2739509.3400000003</v>
      </c>
      <c r="G91" s="303">
        <f t="shared" si="5"/>
        <v>644.35</v>
      </c>
      <c r="H91" s="303">
        <f t="shared" si="5"/>
        <v>506657.7</v>
      </c>
      <c r="I91" s="303">
        <f t="shared" si="5"/>
        <v>2275.88</v>
      </c>
      <c r="J91" s="303">
        <f t="shared" si="5"/>
        <v>1901774.1800000002</v>
      </c>
      <c r="K91" s="303">
        <f t="shared" si="5"/>
        <v>1038.72</v>
      </c>
      <c r="L91" s="303">
        <f t="shared" si="5"/>
        <v>834187.17171839997</v>
      </c>
      <c r="M91" s="303">
        <f t="shared" ref="M91:N91" si="6">M10+M13+M16+M19+M22+M25+M28+M31+M34+M37+M40+M43+M46+M49+M59+M62+M65+M68+M71+M74+M77+M80+M83+M86+M89</f>
        <v>473.33000000000004</v>
      </c>
      <c r="N91" s="303">
        <f t="shared" si="6"/>
        <v>355180.82999999996</v>
      </c>
      <c r="O91" s="356">
        <f>C91+E91+G91+I91+K91+M91</f>
        <v>10068.16</v>
      </c>
      <c r="P91" s="96">
        <f>IF(O91=0,0,(D91+F91+H91+J91+L91+N91)/O91)</f>
        <v>785.27875212966433</v>
      </c>
    </row>
    <row r="92" spans="1:16">
      <c r="C92">
        <v>85.61</v>
      </c>
      <c r="D92">
        <v>64967.540443400001</v>
      </c>
      <c r="E92">
        <v>4.66</v>
      </c>
      <c r="F92">
        <v>3577.6</v>
      </c>
      <c r="G92">
        <v>1.73</v>
      </c>
      <c r="H92">
        <v>1360.31</v>
      </c>
    </row>
    <row r="93" spans="1:16">
      <c r="O93" s="11"/>
      <c r="P93" s="11"/>
    </row>
    <row r="94" spans="1:16">
      <c r="O94" s="12"/>
      <c r="P94" s="12"/>
    </row>
    <row r="95" spans="1:16">
      <c r="O95" s="12"/>
      <c r="P95" s="20"/>
    </row>
    <row r="96" spans="1:16">
      <c r="O96" s="12"/>
    </row>
    <row r="97" spans="15:16">
      <c r="O97" s="12"/>
      <c r="P97" s="12"/>
    </row>
    <row r="98" spans="15:16">
      <c r="O98" s="12"/>
      <c r="P98" s="8"/>
    </row>
    <row r="99" spans="15:16">
      <c r="O99" s="12"/>
    </row>
  </sheetData>
  <mergeCells count="37">
    <mergeCell ref="I3:J3"/>
    <mergeCell ref="K3:L3"/>
    <mergeCell ref="O3:P3"/>
    <mergeCell ref="A1:P1"/>
    <mergeCell ref="A8:A10"/>
    <mergeCell ref="A3:A6"/>
    <mergeCell ref="B3:B6"/>
    <mergeCell ref="C3:D3"/>
    <mergeCell ref="E3:F3"/>
    <mergeCell ref="G3:H3"/>
    <mergeCell ref="A11:A13"/>
    <mergeCell ref="A14:A16"/>
    <mergeCell ref="A17:A19"/>
    <mergeCell ref="A20:A22"/>
    <mergeCell ref="A23:A25"/>
    <mergeCell ref="A54:A56"/>
    <mergeCell ref="A26:A28"/>
    <mergeCell ref="A29:A31"/>
    <mergeCell ref="A32:A34"/>
    <mergeCell ref="A35:A37"/>
    <mergeCell ref="A38:A40"/>
    <mergeCell ref="A87:A89"/>
    <mergeCell ref="M3:N3"/>
    <mergeCell ref="A72:A74"/>
    <mergeCell ref="A75:A77"/>
    <mergeCell ref="A78:A80"/>
    <mergeCell ref="A81:A83"/>
    <mergeCell ref="A84:A86"/>
    <mergeCell ref="A57:A59"/>
    <mergeCell ref="A60:A62"/>
    <mergeCell ref="A63:A65"/>
    <mergeCell ref="A66:A68"/>
    <mergeCell ref="A69:A71"/>
    <mergeCell ref="A41:A43"/>
    <mergeCell ref="A44:A46"/>
    <mergeCell ref="A47:A49"/>
    <mergeCell ref="A51:A5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R99"/>
  <sheetViews>
    <sheetView workbookViewId="0">
      <pane xSplit="2" ySplit="6" topLeftCell="C70" activePane="bottomRight" state="frozen"/>
      <selection sqref="A1:AB1"/>
      <selection pane="topRight" sqref="A1:AB1"/>
      <selection pane="bottomLeft" sqref="A1:AB1"/>
      <selection pane="bottomRight" sqref="A1:AB1"/>
    </sheetView>
  </sheetViews>
  <sheetFormatPr defaultRowHeight="15"/>
  <cols>
    <col min="1" max="1" width="7.42578125" customWidth="1"/>
    <col min="2" max="2" width="51.42578125" customWidth="1"/>
    <col min="3" max="16" width="21.28515625" hidden="1" customWidth="1"/>
    <col min="17" max="17" width="16.85546875" customWidth="1"/>
    <col min="18" max="18" width="14.42578125" customWidth="1"/>
  </cols>
  <sheetData>
    <row r="1" spans="1:18" ht="15" customHeight="1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</row>
    <row r="2" spans="1:18" ht="15.75" thickBot="1">
      <c r="Q2" s="11"/>
    </row>
    <row r="3" spans="1:18" ht="16.5" thickBot="1">
      <c r="A3" s="547" t="s">
        <v>0</v>
      </c>
      <c r="B3" s="547" t="s">
        <v>1</v>
      </c>
      <c r="C3" s="561" t="s">
        <v>60</v>
      </c>
      <c r="D3" s="562"/>
      <c r="E3" s="545">
        <f>C3+31</f>
        <v>43497</v>
      </c>
      <c r="F3" s="546"/>
      <c r="G3" s="545">
        <f t="shared" ref="G3" si="0">E3+31</f>
        <v>43528</v>
      </c>
      <c r="H3" s="546"/>
      <c r="I3" s="545">
        <f t="shared" ref="I3" si="1">G3+31</f>
        <v>43559</v>
      </c>
      <c r="J3" s="546"/>
      <c r="K3" s="545">
        <f t="shared" ref="K3" si="2">I3+31</f>
        <v>43590</v>
      </c>
      <c r="L3" s="546"/>
      <c r="M3" s="545">
        <f t="shared" ref="M3" si="3">K3+31</f>
        <v>43621</v>
      </c>
      <c r="N3" s="546"/>
      <c r="O3" s="545">
        <f t="shared" ref="O3" si="4">M3+31</f>
        <v>43652</v>
      </c>
      <c r="P3" s="550"/>
      <c r="Q3" s="561" t="s">
        <v>66</v>
      </c>
      <c r="R3" s="562"/>
    </row>
    <row r="4" spans="1:18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1" t="s">
        <v>2</v>
      </c>
      <c r="R4" s="4" t="s">
        <v>3</v>
      </c>
    </row>
    <row r="5" spans="1:18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2" t="s">
        <v>4</v>
      </c>
      <c r="R5" s="5"/>
    </row>
    <row r="6" spans="1:18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3" t="s">
        <v>5</v>
      </c>
      <c r="R6" s="6" t="s">
        <v>6</v>
      </c>
    </row>
    <row r="7" spans="1:18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113"/>
      <c r="Q7" s="3"/>
      <c r="R7" s="44"/>
    </row>
    <row r="8" spans="1:18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114"/>
      <c r="Q8" s="233" t="s">
        <v>10</v>
      </c>
      <c r="R8" s="87" t="s">
        <v>10</v>
      </c>
    </row>
    <row r="9" spans="1:18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117"/>
      <c r="Q9" s="170">
        <f>C9+E9+G9+I9+K9+M9+O9</f>
        <v>0</v>
      </c>
      <c r="R9" s="62">
        <f>IF(Q9=0,0,(D9+F9+H9+J9+L9+N9+P9)/Q9)</f>
        <v>0</v>
      </c>
    </row>
    <row r="10" spans="1:18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116"/>
      <c r="Q10" s="234">
        <f>C10+E10+G10+I10+K10+M10+O10</f>
        <v>0</v>
      </c>
      <c r="R10" s="110">
        <f>IF(Q10=0,0,(D10+F10+H10+J10+L10+N10+P10)/Q10)</f>
        <v>0</v>
      </c>
    </row>
    <row r="11" spans="1:18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114"/>
      <c r="Q11" s="233" t="s">
        <v>10</v>
      </c>
      <c r="R11" s="87" t="s">
        <v>10</v>
      </c>
    </row>
    <row r="12" spans="1:18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>
        <v>16281.999999999998</v>
      </c>
      <c r="P12" s="117">
        <v>27300.19</v>
      </c>
      <c r="Q12" s="170">
        <f>C12+E12+G12+I12+K12+M12+O12</f>
        <v>16281.999999999998</v>
      </c>
      <c r="R12" s="62">
        <f>IF(Q12=0,0,(D12+F12+H12+J12+L12+N12+P12)/Q12)</f>
        <v>1.6767098636531139</v>
      </c>
    </row>
    <row r="13" spans="1:18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>
        <v>42.81</v>
      </c>
      <c r="P13" s="116">
        <v>33821.300000000003</v>
      </c>
      <c r="Q13" s="234">
        <f>C13+E13+G13+I13+K13+M13+O13</f>
        <v>42.81</v>
      </c>
      <c r="R13" s="110">
        <f>IF(Q13=0,0,(D13+F13+H13+J13+L13+N13+P13)/Q13)</f>
        <v>790.03270263957018</v>
      </c>
    </row>
    <row r="14" spans="1:18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114"/>
      <c r="Q14" s="233" t="s">
        <v>10</v>
      </c>
      <c r="R14" s="87" t="s">
        <v>10</v>
      </c>
    </row>
    <row r="15" spans="1:18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117"/>
      <c r="Q15" s="170">
        <f>C15+E15+G15+I15+K15+M15+O15</f>
        <v>0</v>
      </c>
      <c r="R15" s="62">
        <f>IF(Q15=0,0,(D15+F15+H15+J15+L15+N15+P15)/Q15)</f>
        <v>0</v>
      </c>
    </row>
    <row r="16" spans="1:18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116"/>
      <c r="Q16" s="234">
        <f>C16+E16+G16+I16+K16+M16+O16</f>
        <v>0</v>
      </c>
      <c r="R16" s="110">
        <f>IF(Q16=0,0,(D16+F16+H16+J16+L16+N16+P16)/Q16)</f>
        <v>0</v>
      </c>
    </row>
    <row r="17" spans="1:18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118"/>
      <c r="Q17" s="167"/>
      <c r="R17" s="41"/>
    </row>
    <row r="18" spans="1:18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117"/>
      <c r="Q18" s="170">
        <f>C18+E18+G18+I18+K18+M18+O18</f>
        <v>0</v>
      </c>
      <c r="R18" s="62">
        <f>IF(Q18=0,0,(D18+F18+H18+J18+L18+N18+P18)/Q18)</f>
        <v>0</v>
      </c>
    </row>
    <row r="19" spans="1:18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85"/>
      <c r="L19" s="85"/>
      <c r="M19" s="85"/>
      <c r="N19" s="85"/>
      <c r="O19" s="85"/>
      <c r="P19" s="116"/>
      <c r="Q19" s="234">
        <f>C19+E19+G19+I19+K19+M19+O19</f>
        <v>0</v>
      </c>
      <c r="R19" s="110">
        <f>IF(Q19=0,0,(D19+F19+H19+J19+L19+N19+P19)/Q19)</f>
        <v>0</v>
      </c>
    </row>
    <row r="20" spans="1:18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118"/>
      <c r="Q20" s="167"/>
      <c r="R20" s="41"/>
    </row>
    <row r="21" spans="1:18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47"/>
      <c r="L21" s="47"/>
      <c r="M21" s="47"/>
      <c r="N21" s="47"/>
      <c r="O21" s="47"/>
      <c r="P21" s="117"/>
      <c r="Q21" s="170">
        <f>C21+E21+G21+I21+K21+M21+O21</f>
        <v>16262.999999999989</v>
      </c>
      <c r="R21" s="62">
        <f>IF(Q21=0,0,(D21+F21+H21+J21+L21+N21+P21)/Q21)</f>
        <v>1.5931740761237176</v>
      </c>
    </row>
    <row r="22" spans="1:18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85"/>
      <c r="L22" s="85"/>
      <c r="M22" s="85"/>
      <c r="N22" s="85"/>
      <c r="O22" s="85"/>
      <c r="P22" s="116"/>
      <c r="Q22" s="234">
        <f>C22+E22+G22+I22+K22+M22+O22</f>
        <v>1.99</v>
      </c>
      <c r="R22" s="110">
        <f>IF(Q22=0,0,(D22+F22+H22+J22+L22+N22+P22)/Q22)</f>
        <v>758.87939698492471</v>
      </c>
    </row>
    <row r="23" spans="1:18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118"/>
      <c r="Q23" s="167"/>
      <c r="R23" s="41"/>
    </row>
    <row r="24" spans="1:18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117"/>
      <c r="Q24" s="170">
        <f>C24+E24+G24+I24+K24+M24+O24</f>
        <v>0</v>
      </c>
      <c r="R24" s="62">
        <f>IF(Q24=0,0,(D24+F24+H24+J24+L24+N24+P24)/Q24)</f>
        <v>0</v>
      </c>
    </row>
    <row r="25" spans="1:18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119"/>
      <c r="Q25" s="234">
        <f>C25+E25+G25+I25+K25+M25+O25</f>
        <v>0</v>
      </c>
      <c r="R25" s="110">
        <f>IF(Q25=0,0,(D25+F25+H25+J25+L25+N25+P25)/Q25)</f>
        <v>0</v>
      </c>
    </row>
    <row r="26" spans="1:18" ht="15.75">
      <c r="A26" s="555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120"/>
      <c r="Q26" s="168"/>
      <c r="R26" s="60"/>
    </row>
    <row r="27" spans="1:18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>
        <v>42413</v>
      </c>
      <c r="J27" s="61">
        <v>64215.83</v>
      </c>
      <c r="K27" s="61"/>
      <c r="L27" s="61"/>
      <c r="M27" s="61"/>
      <c r="N27" s="61"/>
      <c r="O27" s="61">
        <v>18001.000000000004</v>
      </c>
      <c r="P27" s="121">
        <v>30876.58</v>
      </c>
      <c r="Q27" s="170">
        <f>C27+E27+G27+I27+K27+M27+O27</f>
        <v>702135</v>
      </c>
      <c r="R27" s="62">
        <f>IF(Q27=0,0,(D27+F27+H27+J27+L27+N27+P27)/Q27)</f>
        <v>1.5057519850171261</v>
      </c>
    </row>
    <row r="28" spans="1:18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>
        <v>69.959999999999994</v>
      </c>
      <c r="J28" s="88">
        <v>58460.08</v>
      </c>
      <c r="K28" s="352"/>
      <c r="L28" s="352"/>
      <c r="M28" s="352"/>
      <c r="N28" s="352"/>
      <c r="O28" s="352">
        <v>42.21</v>
      </c>
      <c r="P28" s="370">
        <v>33347.279999999999</v>
      </c>
      <c r="Q28" s="234">
        <f>C28+E28+G28+I28+K28+M28+O28</f>
        <v>911.81000000000006</v>
      </c>
      <c r="R28" s="110">
        <f>IF(Q28=0,0,(D28+F28+H28+J28+L28+N28+P28)/Q28)</f>
        <v>775.3129928384202</v>
      </c>
    </row>
    <row r="29" spans="1:18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123"/>
      <c r="Q29" s="174"/>
      <c r="R29" s="58"/>
    </row>
    <row r="30" spans="1:18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>
        <v>4865</v>
      </c>
      <c r="P30" s="117">
        <v>8501.0499999999993</v>
      </c>
      <c r="Q30" s="170">
        <f>C30+E30+G30+I30+K30+M30+O30</f>
        <v>4865</v>
      </c>
      <c r="R30" s="62">
        <f>IF(Q30=0,0,(D30+F30+H30+J30+L30+N30+P30)/Q30)</f>
        <v>1.7473895169578622</v>
      </c>
    </row>
    <row r="31" spans="1:18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85"/>
      <c r="L31" s="85"/>
      <c r="M31" s="85"/>
      <c r="N31" s="85"/>
      <c r="O31" s="85"/>
      <c r="P31" s="116"/>
      <c r="Q31" s="234">
        <f>C31+E31+G31+I31+K31+M31+O31</f>
        <v>0</v>
      </c>
      <c r="R31" s="110">
        <f>IF(Q31=0,0,(D31+F31+H31+J31+L31+N31+P31)/Q31)</f>
        <v>0</v>
      </c>
    </row>
    <row r="32" spans="1:18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124"/>
      <c r="Q32" s="176"/>
      <c r="R32" s="65"/>
    </row>
    <row r="33" spans="1:18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117"/>
      <c r="Q33" s="170">
        <f>C33+E33+G33+I33+K33+M33+O33</f>
        <v>0</v>
      </c>
      <c r="R33" s="62">
        <f>IF(Q33=0,0,(D33+F33+H33+J33+L33+N33+P33)/Q33)</f>
        <v>0</v>
      </c>
    </row>
    <row r="34" spans="1:18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85"/>
      <c r="L34" s="85"/>
      <c r="M34" s="85"/>
      <c r="N34" s="85"/>
      <c r="O34" s="85"/>
      <c r="P34" s="116"/>
      <c r="Q34" s="234">
        <f>C34+E34+G34+I34+K34+M34+O34</f>
        <v>0</v>
      </c>
      <c r="R34" s="110">
        <f>IF(Q34=0,0,(D34+F34+H34+J34+L34+N34+P34)/Q34)</f>
        <v>0</v>
      </c>
    </row>
    <row r="35" spans="1:18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123"/>
      <c r="Q35" s="174"/>
      <c r="R35" s="58"/>
    </row>
    <row r="36" spans="1:18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>
        <v>28922</v>
      </c>
      <c r="P36" s="117">
        <v>43227.98</v>
      </c>
      <c r="Q36" s="170">
        <f>C36+E36+G36+I36+K36+M36+O36</f>
        <v>28922</v>
      </c>
      <c r="R36" s="62">
        <f>IF(Q36=0,0,(D36+F36+H36+J36+L36+N36+P36)/Q36)</f>
        <v>1.4946400663854507</v>
      </c>
    </row>
    <row r="37" spans="1:18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85"/>
      <c r="L37" s="85"/>
      <c r="M37" s="85"/>
      <c r="N37" s="85"/>
      <c r="O37" s="85">
        <v>63.23</v>
      </c>
      <c r="P37" s="116">
        <v>49953.760000000002</v>
      </c>
      <c r="Q37" s="234">
        <f>C37+E37+G37+I37+K37+M37+O37</f>
        <v>63.23</v>
      </c>
      <c r="R37" s="110">
        <f>IF(Q37=0,0,(D37+F37+H37+J37+L37+N37+P37)/Q37)</f>
        <v>790.03257947176985</v>
      </c>
    </row>
    <row r="38" spans="1:18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123"/>
      <c r="Q38" s="174"/>
      <c r="R38" s="58"/>
    </row>
    <row r="39" spans="1:18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117"/>
      <c r="Q39" s="170">
        <f>C39+E39+G39+I39+K39+M39+O39</f>
        <v>0</v>
      </c>
      <c r="R39" s="62">
        <f>IF(Q39=0,0,(D39+F39+H39+J39+L39+N39+P39)/Q39)</f>
        <v>0</v>
      </c>
    </row>
    <row r="40" spans="1:18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85"/>
      <c r="L40" s="85"/>
      <c r="M40" s="85"/>
      <c r="N40" s="85"/>
      <c r="O40" s="85"/>
      <c r="P40" s="116"/>
      <c r="Q40" s="234">
        <f>C40+E40+G40+I40+K40+M40+O40</f>
        <v>0</v>
      </c>
      <c r="R40" s="110">
        <f>IF(Q40=0,0,(D40+F40+H40+J40+L40+N40+P40)/Q40)</f>
        <v>0</v>
      </c>
    </row>
    <row r="41" spans="1:18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123"/>
      <c r="Q41" s="174"/>
      <c r="R41" s="58"/>
    </row>
    <row r="42" spans="1:18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>
        <v>399.00000000000017</v>
      </c>
      <c r="P42" s="117">
        <v>642.59</v>
      </c>
      <c r="Q42" s="170">
        <f>C42+E42+G42+I42+K42+M42+O42</f>
        <v>399.00000000000017</v>
      </c>
      <c r="R42" s="62">
        <f>IF(Q42=0,0,(D42+F42+H42+J42+L42+N42+P42)/Q42)</f>
        <v>1.6105012531328315</v>
      </c>
    </row>
    <row r="43" spans="1:18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353"/>
      <c r="L43" s="353"/>
      <c r="M43" s="353"/>
      <c r="N43" s="353"/>
      <c r="O43" s="112">
        <v>0.88</v>
      </c>
      <c r="P43" s="371">
        <v>695.23</v>
      </c>
      <c r="Q43" s="234">
        <f>C43+E43+G43+I43+K43+M43+O43</f>
        <v>0.88</v>
      </c>
      <c r="R43" s="110">
        <f>IF(Q43=0,0,(D43+F43+H43+J43+L43+N43+P43)/Q43)</f>
        <v>790.03409090909088</v>
      </c>
    </row>
    <row r="44" spans="1:18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123"/>
      <c r="Q44" s="174"/>
      <c r="R44" s="58"/>
    </row>
    <row r="45" spans="1:18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47"/>
      <c r="L45" s="47"/>
      <c r="M45" s="47"/>
      <c r="N45" s="47"/>
      <c r="O45" s="47">
        <v>35825.999999999993</v>
      </c>
      <c r="P45" s="117">
        <v>55474.77</v>
      </c>
      <c r="Q45" s="170">
        <f>C45+E45+G45+I45+K45+M45+O45</f>
        <v>35844.999999999993</v>
      </c>
      <c r="R45" s="62">
        <f>IF(Q45=0,0,(D45+F45+H45+J45+L45+N45+P45)/Q45)</f>
        <v>1.5485027200446368</v>
      </c>
    </row>
    <row r="46" spans="1:18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85"/>
      <c r="L46" s="85"/>
      <c r="M46" s="85"/>
      <c r="N46" s="85"/>
      <c r="O46" s="85">
        <v>59.5</v>
      </c>
      <c r="P46" s="116">
        <v>47006.94</v>
      </c>
      <c r="Q46" s="234">
        <f>C46+E46+G46+I46+K46+M46+O46</f>
        <v>59.5</v>
      </c>
      <c r="R46" s="110">
        <f>IF(Q46=0,0,(D46+F46+H46+J46+L46+N46+P46)/Q46)</f>
        <v>790.03260504201683</v>
      </c>
    </row>
    <row r="47" spans="1:18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123"/>
      <c r="Q47" s="174"/>
      <c r="R47" s="58"/>
    </row>
    <row r="48" spans="1:18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117"/>
      <c r="Q48" s="170">
        <f>C48+E48+G48+I48+K48+M48+O48</f>
        <v>0</v>
      </c>
      <c r="R48" s="62">
        <f>IF(Q48=0,0,(D48+F48+H48+J48+L48+N48+P48)/Q48)</f>
        <v>0</v>
      </c>
    </row>
    <row r="49" spans="1:18" ht="16.5" thickBot="1">
      <c r="A49" s="555"/>
      <c r="B49" s="338" t="s">
        <v>13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116"/>
      <c r="Q49" s="234">
        <f>C49+E49+G49+I49+K49+M49+O49</f>
        <v>0</v>
      </c>
      <c r="R49" s="110">
        <f>IF(Q49=0,0,(D49+F49+H49+J49+L49+N49+P49)/Q49)</f>
        <v>0</v>
      </c>
    </row>
    <row r="50" spans="1:18" s="363" customFormat="1" ht="17.25" customHeight="1" thickBot="1">
      <c r="A50" s="359">
        <v>15</v>
      </c>
      <c r="B50" s="360" t="s">
        <v>7</v>
      </c>
      <c r="C50" s="361">
        <v>261229</v>
      </c>
      <c r="D50" s="361">
        <v>2486900.08</v>
      </c>
      <c r="E50" s="361">
        <v>261977</v>
      </c>
      <c r="F50" s="361">
        <v>2729800.34</v>
      </c>
      <c r="G50" s="361">
        <v>261281</v>
      </c>
      <c r="H50" s="361">
        <v>2926347.1999999997</v>
      </c>
      <c r="I50" s="361">
        <v>262998</v>
      </c>
      <c r="J50" s="361">
        <v>2577380.4</v>
      </c>
      <c r="K50" s="361">
        <v>209493</v>
      </c>
      <c r="L50" s="361">
        <v>2304423</v>
      </c>
      <c r="M50" s="361">
        <v>106189</v>
      </c>
      <c r="N50" s="361">
        <v>1896535.54</v>
      </c>
      <c r="O50" s="361">
        <v>158692</v>
      </c>
      <c r="P50" s="372">
        <v>977542.72</v>
      </c>
      <c r="Q50" s="377">
        <f>C50+E50+G50+I50+K50+M50+O50</f>
        <v>1521859</v>
      </c>
      <c r="R50" s="362">
        <f>IF(Q50=0,0,(D50+F50+H50+J50+L50+N50+P50)/Q50)</f>
        <v>10.447044883921572</v>
      </c>
    </row>
    <row r="51" spans="1:18" ht="15.75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114"/>
      <c r="Q51" s="160"/>
      <c r="R51" s="87"/>
    </row>
    <row r="52" spans="1:18" ht="15.75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27"/>
      <c r="Q52" s="170">
        <f>C52+E52+G52+I52+K52+M52+O52</f>
        <v>0</v>
      </c>
      <c r="R52" s="62">
        <f>IF(Q52=0,0,(D52+F52+H52+J52+L52+N52+P52)/Q52)</f>
        <v>0</v>
      </c>
    </row>
    <row r="53" spans="1:18" ht="16.5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354"/>
      <c r="L53" s="354"/>
      <c r="M53" s="354"/>
      <c r="N53" s="354"/>
      <c r="O53" s="354"/>
      <c r="P53" s="373"/>
      <c r="Q53" s="234">
        <f>C53+E53+G53+I53+K53+M53+O53</f>
        <v>0</v>
      </c>
      <c r="R53" s="110">
        <f>IF(Q53=0,0,(D53+F53+H53+J53+L53+N53+P53)/Q53)</f>
        <v>0</v>
      </c>
    </row>
    <row r="54" spans="1:18" ht="15.75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129"/>
      <c r="Q54" s="184"/>
      <c r="R54" s="72"/>
    </row>
    <row r="55" spans="1:18" ht="15.75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121"/>
      <c r="Q55" s="170">
        <f>C55+E55+G55+I55+K55+M55+O55</f>
        <v>0</v>
      </c>
      <c r="R55" s="62">
        <f>IF(Q55=0,0,(D55+F55+H55+J55+L55+N55+P55)/Q55)</f>
        <v>0</v>
      </c>
    </row>
    <row r="56" spans="1:18" ht="16.5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355"/>
      <c r="L56" s="355"/>
      <c r="M56" s="355"/>
      <c r="N56" s="355"/>
      <c r="O56" s="355"/>
      <c r="P56" s="374"/>
      <c r="Q56" s="234">
        <f>C56+E56+G56+I56+K56+M56+O56</f>
        <v>0</v>
      </c>
      <c r="R56" s="110">
        <f>IF(Q56=0,0,(D56+F56+H56+J56+L56+N56+P56)/Q56)</f>
        <v>0</v>
      </c>
    </row>
    <row r="57" spans="1:18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129"/>
      <c r="Q57" s="184"/>
      <c r="R57" s="72"/>
    </row>
    <row r="58" spans="1:18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>
        <v>119411.00000000012</v>
      </c>
      <c r="J58" s="95">
        <v>151417.57999999999</v>
      </c>
      <c r="K58" s="95">
        <v>188434.99999999968</v>
      </c>
      <c r="L58" s="95">
        <v>237234.69</v>
      </c>
      <c r="M58" s="95">
        <v>130935.99999999999</v>
      </c>
      <c r="N58" s="95">
        <v>174543.12</v>
      </c>
      <c r="O58" s="95">
        <v>250058.00000000026</v>
      </c>
      <c r="P58" s="131">
        <v>329255.45</v>
      </c>
      <c r="Q58" s="170">
        <f>C58+E58+G58+I58+K58+M58+O58</f>
        <v>1312792.0000000002</v>
      </c>
      <c r="R58" s="62">
        <f>IF(Q58=0,0,(D58+F58+H58+J58+L58+N58+P58)/Q58)</f>
        <v>1.3857798036551103</v>
      </c>
    </row>
    <row r="59" spans="1:18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>
        <v>82.56</v>
      </c>
      <c r="J59" s="93">
        <v>68988.91</v>
      </c>
      <c r="K59" s="93">
        <v>64.48</v>
      </c>
      <c r="L59" s="93">
        <v>51783.337985600003</v>
      </c>
      <c r="M59" s="93"/>
      <c r="N59" s="93"/>
      <c r="O59" s="93">
        <v>39.69</v>
      </c>
      <c r="P59" s="132">
        <v>31356.39</v>
      </c>
      <c r="Q59" s="234">
        <f>C59+E59+G59+I59+K59+M59+O59</f>
        <v>285.86</v>
      </c>
      <c r="R59" s="110">
        <f>IF(Q59=0,0,(D59+F59+H59+J59+L59+N59+P59)/Q59)</f>
        <v>803.09259072832856</v>
      </c>
    </row>
    <row r="60" spans="1:18" ht="15.75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129"/>
      <c r="Q60" s="184"/>
      <c r="R60" s="72"/>
    </row>
    <row r="61" spans="1:18" ht="15.75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121"/>
      <c r="Q61" s="170">
        <f>C61+E61+G61+I61+K61+M61+O61</f>
        <v>0</v>
      </c>
      <c r="R61" s="62">
        <f>IF(Q61=0,0,(D61+F61+H61+J61+L61+N61+P61)/Q61)</f>
        <v>0</v>
      </c>
    </row>
    <row r="62" spans="1:18" ht="16.5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103"/>
      <c r="L62" s="103"/>
      <c r="M62" s="103"/>
      <c r="N62" s="103"/>
      <c r="O62" s="103"/>
      <c r="P62" s="135"/>
      <c r="Q62" s="234">
        <f>C62+E62+G62+I62+K62+M62+O62</f>
        <v>0</v>
      </c>
      <c r="R62" s="110">
        <f>IF(Q62=0,0,(D62+F62+H62+J62+L62+N62+P62)/Q62)</f>
        <v>0</v>
      </c>
    </row>
    <row r="63" spans="1:18" ht="15.75">
      <c r="A63" s="558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129"/>
      <c r="Q63" s="184"/>
      <c r="R63" s="72"/>
    </row>
    <row r="64" spans="1:18" ht="15.75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>
        <v>9081.6391581101088</v>
      </c>
      <c r="J64" s="61">
        <v>12968.38</v>
      </c>
      <c r="K64" s="61">
        <v>3956.3380204884525</v>
      </c>
      <c r="L64" s="61">
        <v>5202.93</v>
      </c>
      <c r="M64" s="61">
        <v>1446</v>
      </c>
      <c r="N64" s="357">
        <v>1792.18</v>
      </c>
      <c r="O64" s="357">
        <v>14</v>
      </c>
      <c r="P64" s="375">
        <v>14.36</v>
      </c>
      <c r="Q64" s="170">
        <f>C64+E64+G64+I64+K64+M64+O64</f>
        <v>47428.135395170604</v>
      </c>
      <c r="R64" s="62">
        <f>IF(Q64=0,0,(D64+F64+H64+J64+L64+N64+P64)/Q64)</f>
        <v>1.4277074027012022</v>
      </c>
    </row>
    <row r="65" spans="1:18" ht="16.5" thickBot="1">
      <c r="A65" s="560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>
        <v>5.48</v>
      </c>
      <c r="J65" s="63">
        <v>4579.21</v>
      </c>
      <c r="K65" s="63">
        <v>7.2</v>
      </c>
      <c r="L65" s="63">
        <v>5782.2585839999992</v>
      </c>
      <c r="M65" s="63">
        <v>0.7</v>
      </c>
      <c r="N65" s="63">
        <v>525.27</v>
      </c>
      <c r="O65" s="63"/>
      <c r="P65" s="133"/>
      <c r="Q65" s="234">
        <f>C65+E65+G65+I65+K65+M65+O65</f>
        <v>77.350000000000009</v>
      </c>
      <c r="R65" s="110">
        <f>IF(Q65=0,0,(D65+F65+H65+J65+L65+N65+P65)/Q65)</f>
        <v>784.53883107950855</v>
      </c>
    </row>
    <row r="66" spans="1:18" ht="30">
      <c r="A66" s="559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134"/>
      <c r="Q66" s="193"/>
      <c r="R66" s="78"/>
    </row>
    <row r="67" spans="1:18" ht="15.75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>
        <v>2904</v>
      </c>
      <c r="J67" s="61">
        <v>4218.84</v>
      </c>
      <c r="K67" s="61">
        <v>1369</v>
      </c>
      <c r="L67" s="61">
        <v>1836.55</v>
      </c>
      <c r="M67" s="61">
        <v>981</v>
      </c>
      <c r="N67" s="357">
        <v>1415.25</v>
      </c>
      <c r="O67" s="357">
        <v>1337</v>
      </c>
      <c r="P67" s="375">
        <v>2052.5500000000002</v>
      </c>
      <c r="Q67" s="170">
        <f>C67+E67+G67+I67+K67+M67+O67</f>
        <v>25759</v>
      </c>
      <c r="R67" s="62">
        <f>IF(Q67=0,0,(D67+F67+H67+J67+L67+N67+P67)/Q67)</f>
        <v>1.4959905275825929</v>
      </c>
    </row>
    <row r="68" spans="1:18" ht="16.5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>
        <v>4.0999999999999996</v>
      </c>
      <c r="J68" s="63">
        <v>3426.05</v>
      </c>
      <c r="K68" s="103">
        <v>2.09</v>
      </c>
      <c r="L68" s="103">
        <v>1678.4611722999998</v>
      </c>
      <c r="M68" s="93">
        <v>1.1499999999999999</v>
      </c>
      <c r="N68" s="93">
        <v>862.95</v>
      </c>
      <c r="O68" s="93">
        <v>1.24</v>
      </c>
      <c r="P68" s="132">
        <v>979.64</v>
      </c>
      <c r="Q68" s="234">
        <f>C68+E68+G68+I68+K68+M68+O68</f>
        <v>35.72</v>
      </c>
      <c r="R68" s="110">
        <f>IF(Q68=0,0,(D68+F68+H68+J68+L68+N68+P68)/Q68)</f>
        <v>779.74191411814115</v>
      </c>
    </row>
    <row r="69" spans="1:18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129"/>
      <c r="Q69" s="184"/>
      <c r="R69" s="72"/>
    </row>
    <row r="70" spans="1:18" ht="15.75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>
        <v>391656.99999999965</v>
      </c>
      <c r="J70" s="61">
        <v>547349.17000000004</v>
      </c>
      <c r="K70" s="61">
        <v>320988.00000000052</v>
      </c>
      <c r="L70" s="61">
        <v>403270.75</v>
      </c>
      <c r="M70" s="61">
        <v>192114.00000000012</v>
      </c>
      <c r="N70" s="357">
        <v>237298.51</v>
      </c>
      <c r="O70" s="357">
        <v>171335.9999999998</v>
      </c>
      <c r="P70" s="375">
        <v>223748.27</v>
      </c>
      <c r="Q70" s="170">
        <f>C70+E70+G70+I70+K70+M70+O70</f>
        <v>1594361.0000000002</v>
      </c>
      <c r="R70" s="62">
        <f>IF(Q70=0,0,(D70+F70+H70+J70+L70+N70+P70)/Q70)</f>
        <v>1.3619395105625385</v>
      </c>
    </row>
    <row r="71" spans="1:18" ht="16.5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>
        <v>845.55</v>
      </c>
      <c r="J71" s="63">
        <v>706559.73</v>
      </c>
      <c r="K71" s="103">
        <v>452.41</v>
      </c>
      <c r="L71" s="103">
        <v>363326.61194269999</v>
      </c>
      <c r="M71" s="103"/>
      <c r="N71" s="103"/>
      <c r="O71" s="103">
        <v>135.33000000000001</v>
      </c>
      <c r="P71" s="135">
        <v>106915.11</v>
      </c>
      <c r="Q71" s="234">
        <f>C71+E71+G71+I71+K71+M71+O71</f>
        <v>1672.6399999999999</v>
      </c>
      <c r="R71" s="110">
        <f>IF(Q71=0,0,(D71+F71+H71+J71+L71+N71+P71)/Q71)</f>
        <v>813.55127938032103</v>
      </c>
    </row>
    <row r="72" spans="1:18" ht="15.75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114"/>
      <c r="Q72" s="160"/>
      <c r="R72" s="87"/>
    </row>
    <row r="73" spans="1:18" ht="15.75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>
        <v>20316.000000000007</v>
      </c>
      <c r="J73" s="67">
        <v>27420.46</v>
      </c>
      <c r="K73" s="67">
        <v>129086.00000000003</v>
      </c>
      <c r="L73" s="67">
        <v>124264.11</v>
      </c>
      <c r="M73" s="67">
        <v>24524</v>
      </c>
      <c r="N73" s="67">
        <v>27695.8</v>
      </c>
      <c r="O73" s="67">
        <v>287263.99999999988</v>
      </c>
      <c r="P73" s="127">
        <v>421312.84</v>
      </c>
      <c r="Q73" s="170">
        <f>C73+E73+G73+I73+K73+M73+O73</f>
        <v>471274.99999999988</v>
      </c>
      <c r="R73" s="62">
        <f>IF(Q73=0,0,(D73+F73+H73+J73+L73+N73+P73)/Q73)</f>
        <v>1.3116538539069549</v>
      </c>
    </row>
    <row r="74" spans="1:18" ht="16.5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>
        <v>27.25</v>
      </c>
      <c r="J74" s="63">
        <v>22770.68</v>
      </c>
      <c r="K74" s="103">
        <v>22.99</v>
      </c>
      <c r="L74" s="103">
        <v>18463.0728953</v>
      </c>
      <c r="M74" s="103"/>
      <c r="N74" s="103"/>
      <c r="O74" s="103">
        <v>319.13</v>
      </c>
      <c r="P74" s="135">
        <v>252123.1</v>
      </c>
      <c r="Q74" s="234">
        <f>C74+E74+G74+I74+K74+M74+O74</f>
        <v>369.37</v>
      </c>
      <c r="R74" s="110">
        <f>IF(Q74=0,0,(D74+F74+H74+J74+L74+N74+P74)/Q74)</f>
        <v>794.20866040907492</v>
      </c>
    </row>
    <row r="75" spans="1:18" ht="15.75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114"/>
      <c r="Q75" s="160"/>
      <c r="R75" s="87"/>
    </row>
    <row r="76" spans="1:18" ht="15.75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>
        <v>745100.99999999942</v>
      </c>
      <c r="J76" s="67">
        <v>1036055.49</v>
      </c>
      <c r="K76" s="67">
        <v>337208.00000000017</v>
      </c>
      <c r="L76" s="67">
        <v>454650.8</v>
      </c>
      <c r="M76" s="67">
        <v>363585.99999999936</v>
      </c>
      <c r="N76" s="67">
        <v>501097.86</v>
      </c>
      <c r="O76" s="67">
        <v>379465.00000000017</v>
      </c>
      <c r="P76" s="127">
        <v>521384.91</v>
      </c>
      <c r="Q76" s="170">
        <f>C76+E76+G76+I76+K76+M76+O76</f>
        <v>4719718.9999999981</v>
      </c>
      <c r="R76" s="62">
        <f>IF(Q76=0,0,(D76+F76+H76+J76+L76+N76+P76)/Q76)</f>
        <v>1.4940845101159632</v>
      </c>
    </row>
    <row r="77" spans="1:18" ht="16.5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>
        <v>1056.98</v>
      </c>
      <c r="J77" s="103">
        <v>883235.17</v>
      </c>
      <c r="K77" s="103">
        <v>333.55</v>
      </c>
      <c r="L77" s="103">
        <v>267871.15981849999</v>
      </c>
      <c r="M77" s="103">
        <v>471.48</v>
      </c>
      <c r="N77" s="103">
        <v>353792.61</v>
      </c>
      <c r="O77" s="103">
        <v>436.76</v>
      </c>
      <c r="P77" s="135">
        <v>345054.63</v>
      </c>
      <c r="Q77" s="234">
        <f>C77+E77+G77+I77+K77+M77+O77</f>
        <v>6303.7800000000007</v>
      </c>
      <c r="R77" s="110">
        <f>IF(Q77=0,0,(D77+F77+H77+J77+L77+N77+P77)/Q77)</f>
        <v>781.11899841341221</v>
      </c>
    </row>
    <row r="78" spans="1:18" ht="15.75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114"/>
      <c r="Q78" s="160"/>
      <c r="R78" s="87"/>
    </row>
    <row r="79" spans="1:18" ht="15.75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>
        <v>4339.1126786060559</v>
      </c>
      <c r="J79" s="67">
        <v>5895.92</v>
      </c>
      <c r="K79" s="67">
        <v>6605</v>
      </c>
      <c r="L79" s="67">
        <v>8520.85</v>
      </c>
      <c r="M79" s="67"/>
      <c r="N79" s="67"/>
      <c r="O79" s="67">
        <v>53577.999999999978</v>
      </c>
      <c r="P79" s="127">
        <v>62281.75</v>
      </c>
      <c r="Q79" s="170">
        <f>C79+E79+G79+I79+K79+M79+O79</f>
        <v>114536.11267860603</v>
      </c>
      <c r="R79" s="62">
        <f>IF(Q79=0,0,(D79+F79+H79+J79+L79+N79+P79)/Q79)</f>
        <v>1.340298150599573</v>
      </c>
    </row>
    <row r="80" spans="1:18" ht="16.5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103"/>
      <c r="L80" s="103"/>
      <c r="M80" s="103"/>
      <c r="N80" s="103"/>
      <c r="O80" s="103">
        <v>16</v>
      </c>
      <c r="P80" s="135">
        <v>12640.52</v>
      </c>
      <c r="Q80" s="234">
        <f>C80+E80+G80+I80+K80+M80+O80</f>
        <v>16</v>
      </c>
      <c r="R80" s="110">
        <f>IF(Q80=0,0,(D80+F80+H80+J80+L80+N80+P80)/Q80)</f>
        <v>790.03250000000003</v>
      </c>
    </row>
    <row r="81" spans="1:18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114"/>
      <c r="Q81" s="160"/>
      <c r="R81" s="87"/>
    </row>
    <row r="82" spans="1:18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>
        <v>25237.999999999996</v>
      </c>
      <c r="J82" s="81">
        <v>35261.519999999997</v>
      </c>
      <c r="K82" s="81">
        <v>29132</v>
      </c>
      <c r="L82" s="81">
        <v>36459.57</v>
      </c>
      <c r="M82" s="81">
        <v>2131</v>
      </c>
      <c r="N82" s="81">
        <v>2915.46</v>
      </c>
      <c r="O82" s="81">
        <v>147625.99999999988</v>
      </c>
      <c r="P82" s="137">
        <v>201863.79</v>
      </c>
      <c r="Q82" s="170">
        <f>C82+E82+G82+I82+K82+M82+O82</f>
        <v>321446.99999999988</v>
      </c>
      <c r="R82" s="62">
        <f>IF(Q82=0,0,(D82+F82+H82+J82+L82+N82+P82)/Q82)</f>
        <v>1.4455896306389548</v>
      </c>
    </row>
    <row r="83" spans="1:18" ht="16.5" thickBot="1">
      <c r="A83" s="559"/>
      <c r="B83" s="293" t="s">
        <v>13</v>
      </c>
      <c r="C83" s="80">
        <v>648</v>
      </c>
      <c r="D83" s="80">
        <v>491752.90511999995</v>
      </c>
      <c r="E83" s="80"/>
      <c r="F83" s="80"/>
      <c r="G83" s="80"/>
      <c r="H83" s="80"/>
      <c r="I83" s="93">
        <v>66</v>
      </c>
      <c r="J83" s="93">
        <v>55151.02</v>
      </c>
      <c r="K83" s="93">
        <v>38</v>
      </c>
      <c r="L83" s="93">
        <v>30517.475859999999</v>
      </c>
      <c r="M83" s="93"/>
      <c r="N83" s="93"/>
      <c r="O83" s="93">
        <v>140</v>
      </c>
      <c r="P83" s="132">
        <v>110604.56</v>
      </c>
      <c r="Q83" s="234">
        <f>C83+E83+G83+I83+K83+M83+O83</f>
        <v>892</v>
      </c>
      <c r="R83" s="110">
        <f>IF(Q83=0,0,(D83+F83+H83+J83+L83+N83+P83)/Q83)</f>
        <v>771.32955266816145</v>
      </c>
    </row>
    <row r="84" spans="1:18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114"/>
      <c r="Q84" s="160"/>
      <c r="R84" s="87"/>
    </row>
    <row r="85" spans="1:18" ht="15.75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>
        <v>51801.000000000036</v>
      </c>
      <c r="J85" s="81">
        <v>72242.19</v>
      </c>
      <c r="K85" s="81">
        <v>76504.999999999985</v>
      </c>
      <c r="L85" s="81">
        <v>95840.11</v>
      </c>
      <c r="M85" s="81">
        <v>3043.0000000000005</v>
      </c>
      <c r="N85" s="81">
        <v>4086.54</v>
      </c>
      <c r="O85" s="81">
        <v>880665.00000000035</v>
      </c>
      <c r="P85" s="137">
        <v>1143314.53</v>
      </c>
      <c r="Q85" s="170">
        <f>C85+E85+G85+I85+K85+M85+O85</f>
        <v>1185555.0000000002</v>
      </c>
      <c r="R85" s="62">
        <f>IF(Q85=0,0,(D85+F85+H85+J85+L85+N85+P85)/Q85)</f>
        <v>1.3423875737523774</v>
      </c>
    </row>
    <row r="86" spans="1:18" ht="16.5" thickBot="1">
      <c r="A86" s="560"/>
      <c r="B86" s="293" t="s">
        <v>13</v>
      </c>
      <c r="C86" s="93">
        <v>304</v>
      </c>
      <c r="D86" s="93">
        <v>230698.89375999998</v>
      </c>
      <c r="E86" s="93"/>
      <c r="F86" s="93"/>
      <c r="G86" s="93"/>
      <c r="H86" s="93"/>
      <c r="I86" s="93">
        <v>118</v>
      </c>
      <c r="J86" s="93">
        <v>98603.33</v>
      </c>
      <c r="K86" s="93">
        <v>118</v>
      </c>
      <c r="L86" s="93">
        <v>94764.793459999986</v>
      </c>
      <c r="M86" s="93"/>
      <c r="N86" s="93"/>
      <c r="O86" s="93">
        <v>728</v>
      </c>
      <c r="P86" s="132">
        <v>575143.73</v>
      </c>
      <c r="Q86" s="234">
        <f>C86+E86+G86+I86+K86+M86+O86</f>
        <v>1268</v>
      </c>
      <c r="R86" s="110">
        <f>IF(Q86=0,0,(D86+F86+H86+J86+L86+N86+P86)/Q86)</f>
        <v>788.02109402208191</v>
      </c>
    </row>
    <row r="87" spans="1:18" ht="15.75">
      <c r="A87" s="563">
        <v>26</v>
      </c>
      <c r="B87" s="365" t="s">
        <v>55</v>
      </c>
      <c r="C87" s="366"/>
      <c r="D87" s="366"/>
      <c r="E87" s="366"/>
      <c r="F87" s="366"/>
      <c r="G87" s="366"/>
      <c r="H87" s="366"/>
      <c r="I87" s="366"/>
      <c r="J87" s="366"/>
      <c r="K87" s="366"/>
      <c r="L87" s="366"/>
      <c r="M87" s="366"/>
      <c r="N87" s="366"/>
      <c r="O87" s="366"/>
      <c r="P87" s="376"/>
      <c r="Q87" s="378"/>
      <c r="R87" s="367"/>
    </row>
    <row r="88" spans="1:18" ht="15.75">
      <c r="A88" s="563"/>
      <c r="B88" s="368" t="s">
        <v>12</v>
      </c>
      <c r="C88" s="67">
        <v>23653</v>
      </c>
      <c r="D88" s="67">
        <v>38593.65</v>
      </c>
      <c r="E88" s="67">
        <v>255</v>
      </c>
      <c r="F88" s="67">
        <v>437.12</v>
      </c>
      <c r="G88" s="67">
        <v>122</v>
      </c>
      <c r="H88" s="67">
        <v>199.96</v>
      </c>
      <c r="I88" s="67"/>
      <c r="J88" s="67"/>
      <c r="K88" s="67"/>
      <c r="L88" s="67"/>
      <c r="M88" s="67"/>
      <c r="N88" s="67"/>
      <c r="O88" s="67"/>
      <c r="P88" s="127"/>
      <c r="Q88" s="170">
        <f>C88+E88+G88+I88+K88+M88+O88</f>
        <v>24030</v>
      </c>
      <c r="R88" s="62">
        <f>IF(Q88=0,0,(D88+F88+H88+J88+L88+N88+P88)/Q88)</f>
        <v>1.6325730337078652</v>
      </c>
    </row>
    <row r="89" spans="1:18" ht="16.5" thickBot="1">
      <c r="A89" s="564"/>
      <c r="B89" s="369" t="s">
        <v>13</v>
      </c>
      <c r="C89" s="63">
        <v>85.61</v>
      </c>
      <c r="D89" s="63">
        <v>64967.540443400001</v>
      </c>
      <c r="E89" s="63">
        <v>4.66</v>
      </c>
      <c r="F89" s="63">
        <v>3577.6</v>
      </c>
      <c r="G89" s="63">
        <v>1.73</v>
      </c>
      <c r="H89" s="63">
        <v>1360.31</v>
      </c>
      <c r="I89" s="314"/>
      <c r="J89" s="314"/>
      <c r="K89" s="314"/>
      <c r="L89" s="314"/>
      <c r="M89" s="314"/>
      <c r="N89" s="314"/>
      <c r="O89" s="314"/>
      <c r="P89" s="315"/>
      <c r="Q89" s="321">
        <f>C89+E89+G89+I89+K89+M89+O89</f>
        <v>92</v>
      </c>
      <c r="R89" s="322">
        <f>IF(Q89=0,0,(D89+F89+H89+J89+L89+N89+P89)/Q89)</f>
        <v>759.84185264565212</v>
      </c>
    </row>
    <row r="90" spans="1:18" ht="15.75">
      <c r="A90" s="48"/>
      <c r="B90" s="49" t="s">
        <v>15</v>
      </c>
      <c r="C90" s="50">
        <f>C9+C12+C15+C18+C21+C24+C27+C30+C33+C36+C39+C42+C45+C48+C50+C58+C61+C64+C67+C70+C73+C76+C79+C82+C85+C88</f>
        <v>2216371.0000000009</v>
      </c>
      <c r="D90" s="50">
        <f t="shared" ref="D90:J90" si="5">D9+D12+D15+D18+D21+D24+D27+D30+D33+D36+D39+D42+D45+D48+D50+D58+D61+D64+D67+D70+D73+D76+D79+D82+D85+D88</f>
        <v>5566196.540000001</v>
      </c>
      <c r="E90" s="50">
        <f t="shared" si="5"/>
        <v>2787405.9999999991</v>
      </c>
      <c r="F90" s="50">
        <f t="shared" si="5"/>
        <v>6592547.7999999998</v>
      </c>
      <c r="G90" s="50">
        <f t="shared" si="5"/>
        <v>902378.1582165719</v>
      </c>
      <c r="H90" s="50">
        <f t="shared" si="5"/>
        <v>3871829.3999999994</v>
      </c>
      <c r="I90" s="50">
        <f t="shared" si="5"/>
        <v>1675259.7518367153</v>
      </c>
      <c r="J90" s="50">
        <f t="shared" si="5"/>
        <v>4534425.7799999993</v>
      </c>
      <c r="K90" s="50">
        <f t="shared" ref="K90:P90" si="6">K9+K12+K15+K18+K21+K24+K27+K30+K33+K36+K39+K42+K45+K48+K50+K58+K61+K64+K67+K70+K73+K76+K79+K82+K85+K88</f>
        <v>1302777.3380204889</v>
      </c>
      <c r="L90" s="50">
        <f t="shared" si="6"/>
        <v>3671703.3599999994</v>
      </c>
      <c r="M90" s="50">
        <f t="shared" si="6"/>
        <v>824949.99999999953</v>
      </c>
      <c r="N90" s="50">
        <f t="shared" si="6"/>
        <v>2847380.26</v>
      </c>
      <c r="O90" s="50">
        <f t="shared" si="6"/>
        <v>2434330.0000000005</v>
      </c>
      <c r="P90" s="138">
        <f t="shared" si="6"/>
        <v>4048794.33</v>
      </c>
      <c r="Q90" s="199">
        <f>C90+E90+G90+I90+K90+M90+O90</f>
        <v>12143472.248073775</v>
      </c>
      <c r="R90" s="51">
        <f>IF(Q90=0,0,(D90+F90+H90+J90+L90+N90+P90)/Q90)</f>
        <v>2.5637541581188494</v>
      </c>
    </row>
    <row r="91" spans="1:18" ht="16.5" thickBot="1">
      <c r="A91" s="33"/>
      <c r="B91" s="7" t="s">
        <v>14</v>
      </c>
      <c r="C91" s="303">
        <f>C10+C13+C16+C19+C22+C25+C28+C31+C34+C37+C40+C43+C46+C49+C59+C62+C65+C68+C71+C74+C77+C80+C83+C86+C89</f>
        <v>2067.5300000000002</v>
      </c>
      <c r="D91" s="303">
        <f t="shared" ref="D91:N91" si="7">D10+D13+D16+D19+D22+D25+D28+D31+D34+D37+D40+D43+D46+D49+D59+D62+D65+D68+D71+D74+D77+D80+D83+D86+D89</f>
        <v>1569002.8993233999</v>
      </c>
      <c r="E91" s="303">
        <f t="shared" si="7"/>
        <v>3568.35</v>
      </c>
      <c r="F91" s="303">
        <f t="shared" si="7"/>
        <v>2739509.3400000003</v>
      </c>
      <c r="G91" s="303">
        <f t="shared" si="7"/>
        <v>644.35</v>
      </c>
      <c r="H91" s="303">
        <f t="shared" si="7"/>
        <v>506657.7</v>
      </c>
      <c r="I91" s="303">
        <f t="shared" si="7"/>
        <v>2275.88</v>
      </c>
      <c r="J91" s="303">
        <f t="shared" si="7"/>
        <v>1901774.1800000002</v>
      </c>
      <c r="K91" s="303">
        <f t="shared" si="7"/>
        <v>1038.72</v>
      </c>
      <c r="L91" s="303">
        <f t="shared" si="7"/>
        <v>834187.17171839997</v>
      </c>
      <c r="M91" s="303">
        <f t="shared" si="7"/>
        <v>473.33000000000004</v>
      </c>
      <c r="N91" s="303">
        <f t="shared" si="7"/>
        <v>355180.82999999996</v>
      </c>
      <c r="O91" s="303">
        <f>O10+O13+O16+O19+O22+O25+O28+O31+O34+O37+O40+O43+O46+O49+O59+O62+O65+O68+O71+O74+O77+O80+O83+O86+O89</f>
        <v>2024.78</v>
      </c>
      <c r="P91" s="240">
        <f>P10+P13+P16+P19+P22+P25+P28+P31+P34+P37+P40+P43+P46+P49+P59+P62+P65+P68+P71+P74+P77+P80+P83+P86+P89</f>
        <v>1599642.19</v>
      </c>
      <c r="Q91" s="379">
        <f>C91+E91+G91+I91+K91+M91+O91</f>
        <v>12092.94</v>
      </c>
      <c r="R91" s="380">
        <f>IF(Q91=0,0,(D91+F91+H91+J91+L91+N91+P91)/Q91)</f>
        <v>786.07471061973354</v>
      </c>
    </row>
    <row r="92" spans="1:18">
      <c r="C92">
        <v>85.61</v>
      </c>
      <c r="D92">
        <v>64967.540443400001</v>
      </c>
      <c r="E92">
        <v>4.66</v>
      </c>
      <c r="F92">
        <v>3577.6</v>
      </c>
      <c r="G92">
        <v>1.73</v>
      </c>
      <c r="H92">
        <v>1360.31</v>
      </c>
    </row>
    <row r="93" spans="1:18">
      <c r="Q93" s="11"/>
      <c r="R93" s="11"/>
    </row>
    <row r="94" spans="1:18">
      <c r="Q94" s="12"/>
      <c r="R94" s="12"/>
    </row>
    <row r="95" spans="1:18">
      <c r="Q95" s="12"/>
      <c r="R95" s="20"/>
    </row>
    <row r="96" spans="1:18">
      <c r="Q96" s="12"/>
    </row>
    <row r="97" spans="17:18">
      <c r="Q97" s="12"/>
      <c r="R97" s="12"/>
    </row>
    <row r="98" spans="17:18">
      <c r="Q98" s="12"/>
      <c r="R98" s="8"/>
    </row>
    <row r="99" spans="17:18">
      <c r="Q99" s="12"/>
    </row>
  </sheetData>
  <mergeCells count="38">
    <mergeCell ref="A84:A86"/>
    <mergeCell ref="A87:A89"/>
    <mergeCell ref="O3:P3"/>
    <mergeCell ref="A69:A71"/>
    <mergeCell ref="A72:A74"/>
    <mergeCell ref="A75:A77"/>
    <mergeCell ref="A78:A80"/>
    <mergeCell ref="A81:A83"/>
    <mergeCell ref="A54:A56"/>
    <mergeCell ref="A57:A59"/>
    <mergeCell ref="A60:A62"/>
    <mergeCell ref="A63:A65"/>
    <mergeCell ref="A66:A68"/>
    <mergeCell ref="A38:A40"/>
    <mergeCell ref="A41:A43"/>
    <mergeCell ref="A44:A46"/>
    <mergeCell ref="A47:A49"/>
    <mergeCell ref="A51:A53"/>
    <mergeCell ref="A23:A25"/>
    <mergeCell ref="A26:A28"/>
    <mergeCell ref="A29:A31"/>
    <mergeCell ref="A32:A34"/>
    <mergeCell ref="A35:A37"/>
    <mergeCell ref="A8:A10"/>
    <mergeCell ref="A11:A13"/>
    <mergeCell ref="A14:A16"/>
    <mergeCell ref="A17:A19"/>
    <mergeCell ref="A20:A22"/>
    <mergeCell ref="A1:R1"/>
    <mergeCell ref="Q3:R3"/>
    <mergeCell ref="A3:A6"/>
    <mergeCell ref="B3:B6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T99"/>
  <sheetViews>
    <sheetView workbookViewId="0">
      <selection sqref="A1:AB1"/>
    </sheetView>
  </sheetViews>
  <sheetFormatPr defaultRowHeight="15"/>
  <cols>
    <col min="1" max="1" width="7.42578125" customWidth="1"/>
    <col min="2" max="2" width="51.42578125" customWidth="1"/>
    <col min="3" max="10" width="21.28515625" hidden="1" customWidth="1"/>
    <col min="11" max="11" width="11.28515625" hidden="1" customWidth="1"/>
    <col min="12" max="12" width="13.140625" hidden="1" customWidth="1"/>
    <col min="13" max="15" width="11.28515625" hidden="1" customWidth="1"/>
    <col min="16" max="16" width="13.42578125" hidden="1" customWidth="1"/>
    <col min="17" max="17" width="11.28515625" hidden="1" customWidth="1"/>
    <col min="18" max="18" width="13.140625" hidden="1" customWidth="1"/>
    <col min="19" max="20" width="15" customWidth="1"/>
  </cols>
  <sheetData>
    <row r="1" spans="1:20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</row>
    <row r="2" spans="1:20" ht="15.75" thickBot="1">
      <c r="S2" s="11"/>
    </row>
    <row r="3" spans="1:20" ht="16.5" thickBot="1">
      <c r="A3" s="547" t="s">
        <v>0</v>
      </c>
      <c r="B3" s="547" t="s">
        <v>1</v>
      </c>
      <c r="C3" s="561" t="s">
        <v>47</v>
      </c>
      <c r="D3" s="562"/>
      <c r="E3" s="561" t="s">
        <v>48</v>
      </c>
      <c r="F3" s="562"/>
      <c r="G3" s="561" t="s">
        <v>49</v>
      </c>
      <c r="H3" s="562"/>
      <c r="I3" s="561" t="s">
        <v>50</v>
      </c>
      <c r="J3" s="562"/>
      <c r="K3" s="561" t="s">
        <v>51</v>
      </c>
      <c r="L3" s="562"/>
      <c r="M3" s="561" t="s">
        <v>52</v>
      </c>
      <c r="N3" s="562"/>
      <c r="O3" s="561" t="s">
        <v>53</v>
      </c>
      <c r="P3" s="562"/>
      <c r="Q3" s="561" t="s">
        <v>54</v>
      </c>
      <c r="R3" s="562"/>
      <c r="S3" s="561" t="s">
        <v>67</v>
      </c>
      <c r="T3" s="562"/>
    </row>
    <row r="4" spans="1:20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1" t="s">
        <v>2</v>
      </c>
      <c r="T4" s="4" t="s">
        <v>3</v>
      </c>
    </row>
    <row r="5" spans="1:20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2" t="s">
        <v>4</v>
      </c>
      <c r="T5" s="5"/>
    </row>
    <row r="6" spans="1:20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3" t="s">
        <v>5</v>
      </c>
      <c r="T6" s="6" t="s">
        <v>6</v>
      </c>
    </row>
    <row r="7" spans="1:20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3"/>
      <c r="T7" s="44"/>
    </row>
    <row r="8" spans="1:20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91" t="s">
        <v>10</v>
      </c>
      <c r="T8" s="87" t="s">
        <v>10</v>
      </c>
    </row>
    <row r="9" spans="1:20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390">
        <v>254670.99999999965</v>
      </c>
      <c r="R9" s="382">
        <v>363705.84</v>
      </c>
      <c r="S9" s="61">
        <f>C9+E9+G9+I9+K9+M9+O9+Q9</f>
        <v>254670.99999999965</v>
      </c>
      <c r="T9" s="62">
        <f>(D9+F9+H9+J9+L9+N9+P9+R9)/S9</f>
        <v>1.4281399923823306</v>
      </c>
    </row>
    <row r="10" spans="1:20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383">
        <v>364.24</v>
      </c>
      <c r="R10" s="383">
        <v>283042.307936</v>
      </c>
      <c r="S10" s="112">
        <f>C10+E10+G10+I10+K10+M10+O10+Q10</f>
        <v>364.24</v>
      </c>
      <c r="T10" s="110">
        <f>(D10+F10+H10+J10+L10+N10+P10+R10)/S10</f>
        <v>777.07639999999992</v>
      </c>
    </row>
    <row r="11" spans="1:20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384"/>
      <c r="R11" s="384"/>
      <c r="S11" s="91"/>
      <c r="T11" s="87"/>
    </row>
    <row r="12" spans="1:20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>
        <v>16281.999999999998</v>
      </c>
      <c r="P12" s="47">
        <v>27300.19</v>
      </c>
      <c r="Q12" s="47">
        <v>348568.99999999959</v>
      </c>
      <c r="R12" s="381">
        <v>514676.07</v>
      </c>
      <c r="S12" s="61">
        <f>C12+E12+G12+I12+K12+M12+O12+Q12</f>
        <v>364850.99999999959</v>
      </c>
      <c r="T12" s="62">
        <f>(D12+F12+H12+J12+L12+N12+P12+R12)/S12</f>
        <v>1.48547286426514</v>
      </c>
    </row>
    <row r="13" spans="1:20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>
        <v>42.81</v>
      </c>
      <c r="P13" s="85">
        <v>33821.300000000003</v>
      </c>
      <c r="Q13" s="383">
        <v>478.07</v>
      </c>
      <c r="R13" s="383">
        <v>371496.91454800003</v>
      </c>
      <c r="S13" s="112">
        <f>C13+E13+G13+I13+K13+M13+O13+Q13</f>
        <v>520.88</v>
      </c>
      <c r="T13" s="110">
        <f>(D13+F13+H13+J13+L13+N13+P13+R13)/S13</f>
        <v>778.14125047611742</v>
      </c>
    </row>
    <row r="14" spans="1:20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384"/>
      <c r="R14" s="384"/>
      <c r="S14" s="91"/>
      <c r="T14" s="87"/>
    </row>
    <row r="15" spans="1:20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>
        <v>8320</v>
      </c>
      <c r="R15" s="381">
        <v>11565.22</v>
      </c>
      <c r="S15" s="61">
        <f>C15+E15+G15+I15+K15+M15+O15+Q15</f>
        <v>8320</v>
      </c>
      <c r="T15" s="62">
        <f>(D15+F15+H15+J15+L15+N15+P15+R15)/S15</f>
        <v>1.3900504807692307</v>
      </c>
    </row>
    <row r="16" spans="1:20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383">
        <v>5.41</v>
      </c>
      <c r="R16" s="383">
        <v>4203.9833239999998</v>
      </c>
      <c r="S16" s="112">
        <f>C16+E16+G16+I16+K16+M16+O16+Q16</f>
        <v>5.41</v>
      </c>
      <c r="T16" s="110">
        <f>(D16+F16+H16+J16+L16+N16+P16+R16)/S16</f>
        <v>777.07639999999992</v>
      </c>
    </row>
    <row r="17" spans="1:20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384"/>
      <c r="R17" s="384"/>
      <c r="S17" s="40"/>
      <c r="T17" s="41"/>
    </row>
    <row r="18" spans="1:20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>
        <v>32215.999999999996</v>
      </c>
      <c r="R18" s="381">
        <v>50526.61</v>
      </c>
      <c r="S18" s="61">
        <f>C18+E18+G18+I18+K18+M18+O18+Q18</f>
        <v>32215.999999999996</v>
      </c>
      <c r="T18" s="62">
        <f>(D18+F18+H18+J18+L18+N18+P18+R18)/S18</f>
        <v>1.5683700645641918</v>
      </c>
    </row>
    <row r="19" spans="1:20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385">
        <v>69.64</v>
      </c>
      <c r="R19" s="385">
        <v>54115.600495999999</v>
      </c>
      <c r="S19" s="112">
        <f>C19+E19+G19+I19+K19+M19+O19+Q19</f>
        <v>69.64</v>
      </c>
      <c r="T19" s="110">
        <f>(D19+F19+H19+J19+L19+N19+P19+R19)/S19</f>
        <v>777.07640000000004</v>
      </c>
    </row>
    <row r="20" spans="1:20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384"/>
      <c r="R20" s="384"/>
      <c r="S20" s="40"/>
      <c r="T20" s="41"/>
    </row>
    <row r="21" spans="1:20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47"/>
      <c r="L21" s="47"/>
      <c r="M21" s="47"/>
      <c r="N21" s="47"/>
      <c r="O21" s="47"/>
      <c r="P21" s="47"/>
      <c r="Q21" s="47">
        <v>104977.00000000017</v>
      </c>
      <c r="R21" s="381">
        <v>152483.29</v>
      </c>
      <c r="S21" s="61">
        <f>C21+E21+G21+I21+K21+M21+O21+Q21</f>
        <v>121240.00000000016</v>
      </c>
      <c r="T21" s="62">
        <f>(D21+F21+H21+J21+L21+N21+P21+R21)/S21</f>
        <v>1.4714044869679956</v>
      </c>
    </row>
    <row r="22" spans="1:20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54"/>
      <c r="L22" s="54"/>
      <c r="M22" s="54"/>
      <c r="N22" s="54"/>
      <c r="O22" s="54"/>
      <c r="P22" s="54"/>
      <c r="Q22" s="385">
        <v>149.04</v>
      </c>
      <c r="R22" s="385">
        <v>115815.466656</v>
      </c>
      <c r="S22" s="112">
        <f>C22+E22+G22+I22+K22+M22+O22+Q22</f>
        <v>151.03</v>
      </c>
      <c r="T22" s="110">
        <f>(D22+F22+H22+J22+L22+N22+P22+R22)/S22</f>
        <v>776.83663282791497</v>
      </c>
    </row>
    <row r="23" spans="1:20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384"/>
      <c r="R23" s="384"/>
      <c r="S23" s="40"/>
      <c r="T23" s="41"/>
    </row>
    <row r="24" spans="1:20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>
        <v>597992</v>
      </c>
      <c r="R24" s="381">
        <v>887934.4</v>
      </c>
      <c r="S24" s="61">
        <f>C24+E24+G24+I24+K24+M24+O24+Q24</f>
        <v>597992</v>
      </c>
      <c r="T24" s="62">
        <f>(D24+F24+H24+J24+L24+N24+P24+R24)/S24</f>
        <v>1.4848599981270654</v>
      </c>
    </row>
    <row r="25" spans="1:20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85">
        <v>954.83</v>
      </c>
      <c r="R25" s="385">
        <v>741975.85901200003</v>
      </c>
      <c r="S25" s="112">
        <f>C25+E25+G25+I25+K25+M25+O25+Q25</f>
        <v>954.83</v>
      </c>
      <c r="T25" s="110">
        <f>(D25+F25+H25+J25+L25+N25+P25+R25)/S25</f>
        <v>777.07640000000004</v>
      </c>
    </row>
    <row r="26" spans="1:20" ht="15.75">
      <c r="A26" s="555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386"/>
      <c r="R26" s="386"/>
      <c r="S26" s="61"/>
      <c r="T26" s="60"/>
    </row>
    <row r="27" spans="1:20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>
        <v>42413</v>
      </c>
      <c r="J27" s="61">
        <v>64215.83</v>
      </c>
      <c r="K27" s="61"/>
      <c r="L27" s="61"/>
      <c r="M27" s="61"/>
      <c r="N27" s="61"/>
      <c r="O27" s="61">
        <v>18001.000000000004</v>
      </c>
      <c r="P27" s="61">
        <v>30876.58</v>
      </c>
      <c r="Q27" s="61">
        <v>229387</v>
      </c>
      <c r="R27" s="357">
        <v>318224</v>
      </c>
      <c r="S27" s="61">
        <f>C27+E27+G27+I27+K27+M27+O27+Q27</f>
        <v>931522</v>
      </c>
      <c r="T27" s="62">
        <f>(D27+F27+H27+J27+L27+N27+P27+R27)/S27</f>
        <v>1.4765782987411997</v>
      </c>
    </row>
    <row r="28" spans="1:20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>
        <v>69.959999999999994</v>
      </c>
      <c r="J28" s="88">
        <v>58460.08</v>
      </c>
      <c r="K28" s="88"/>
      <c r="L28" s="88"/>
      <c r="M28" s="88"/>
      <c r="N28" s="88"/>
      <c r="O28" s="88">
        <v>42.21</v>
      </c>
      <c r="P28" s="88">
        <v>33347.279999999999</v>
      </c>
      <c r="Q28" s="63">
        <v>254.15</v>
      </c>
      <c r="R28" s="63">
        <v>197493.96706</v>
      </c>
      <c r="S28" s="112">
        <f>C28+E28+G28+I28+K28+M28+O28+Q28</f>
        <v>1165.96</v>
      </c>
      <c r="T28" s="110">
        <f>(D28+F28+H28+J28+L28+N28+P28+R28)/S28</f>
        <v>775.6973713163402</v>
      </c>
    </row>
    <row r="29" spans="1:20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8"/>
    </row>
    <row r="30" spans="1:20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>
        <v>4865</v>
      </c>
      <c r="P30" s="47">
        <v>8501.0499999999993</v>
      </c>
      <c r="Q30" s="47">
        <v>56619</v>
      </c>
      <c r="R30" s="381">
        <v>78121.2</v>
      </c>
      <c r="S30" s="61">
        <f>C30+E30+G30+I30+K30+M30+O30+Q30</f>
        <v>61484</v>
      </c>
      <c r="T30" s="62">
        <f>(D30+F30+H30+J30+L30+N30+P30+R30)/S30</f>
        <v>1.4088584021859345</v>
      </c>
    </row>
    <row r="31" spans="1:20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85">
        <v>51.74</v>
      </c>
      <c r="R31" s="385">
        <v>40205.932936000005</v>
      </c>
      <c r="S31" s="112">
        <f>C31+E31+G31+I31+K31+M31+O31+Q31</f>
        <v>51.74</v>
      </c>
      <c r="T31" s="110">
        <f>(D31+F31+H31+J31+L31+N31+P31+R31)/S31</f>
        <v>777.07640000000004</v>
      </c>
    </row>
    <row r="32" spans="1:20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57"/>
      <c r="R32" s="57"/>
      <c r="S32" s="64"/>
      <c r="T32" s="65"/>
    </row>
    <row r="33" spans="1:20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>
        <v>553603</v>
      </c>
      <c r="R33" s="381">
        <v>790838.49</v>
      </c>
      <c r="S33" s="61">
        <f>C33+E33+G33+I33+K33+M33+O33+Q33</f>
        <v>553603</v>
      </c>
      <c r="T33" s="62">
        <f>(D33+F33+H33+J33+L33+N33+P33+R33)/S33</f>
        <v>1.4285299935152085</v>
      </c>
    </row>
    <row r="34" spans="1:20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85">
        <v>751.28</v>
      </c>
      <c r="R34" s="385">
        <v>583801.95779200003</v>
      </c>
      <c r="S34" s="112">
        <f>C34+E34+G34+I34+K34+M34+O34+Q34</f>
        <v>751.28</v>
      </c>
      <c r="T34" s="110">
        <f>(D34+F34+H34+J34+L34+N34+P34+R34)/S34</f>
        <v>777.07640000000004</v>
      </c>
    </row>
    <row r="35" spans="1:20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/>
    </row>
    <row r="36" spans="1:20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>
        <v>28922</v>
      </c>
      <c r="P36" s="47">
        <v>43227.98</v>
      </c>
      <c r="Q36" s="47">
        <v>1159053</v>
      </c>
      <c r="R36" s="381">
        <v>1670230.14</v>
      </c>
      <c r="S36" s="61">
        <f>C36+E36+G36+I36+K36+M36+O36+Q36</f>
        <v>1187975</v>
      </c>
      <c r="T36" s="62">
        <f>(D36+F36+H36+J36+L36+N36+P36+R36)/S36</f>
        <v>1.4423351669858371</v>
      </c>
    </row>
    <row r="37" spans="1:20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>
        <v>63.23</v>
      </c>
      <c r="P37" s="54">
        <v>49953.760000000002</v>
      </c>
      <c r="Q37" s="385">
        <v>1487.52</v>
      </c>
      <c r="R37" s="385">
        <v>1155916.686528</v>
      </c>
      <c r="S37" s="112">
        <f>C37+E37+G37+I37+K37+M37+O37+Q37</f>
        <v>1550.75</v>
      </c>
      <c r="T37" s="110">
        <f>(D37+F37+H37+J37+L37+N37+P37+R37)/S37</f>
        <v>777.60467291826535</v>
      </c>
    </row>
    <row r="38" spans="1:20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8"/>
    </row>
    <row r="39" spans="1:20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>
        <v>236829</v>
      </c>
      <c r="R39" s="381">
        <v>340960.34</v>
      </c>
      <c r="S39" s="61">
        <f>C39+E39+G39+I39+K39+M39+O39+Q39</f>
        <v>236829</v>
      </c>
      <c r="T39" s="62">
        <f>(D39+F39+H39+J39+L39+N39+P39+R39)/S39</f>
        <v>1.4396899872904079</v>
      </c>
    </row>
    <row r="40" spans="1:20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85">
        <v>321.08</v>
      </c>
      <c r="R40" s="385">
        <v>249503.690512</v>
      </c>
      <c r="S40" s="112">
        <f>C40+E40+G40+I40+K40+M40+O40+Q40</f>
        <v>321.08</v>
      </c>
      <c r="T40" s="110">
        <f>(D40+F40+H40+J40+L40+N40+P40+R40)/S40</f>
        <v>777.07640000000004</v>
      </c>
    </row>
    <row r="41" spans="1:20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8"/>
    </row>
    <row r="42" spans="1:20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>
        <v>399.00000000000017</v>
      </c>
      <c r="P42" s="381">
        <v>642.59</v>
      </c>
      <c r="Q42" s="47">
        <v>23109.000000000004</v>
      </c>
      <c r="R42" s="381">
        <v>28479.759999999998</v>
      </c>
      <c r="S42" s="61">
        <f>C42+E42+G42+I42+K42+M42+O42+Q42</f>
        <v>23508.000000000004</v>
      </c>
      <c r="T42" s="62">
        <f>(D42+F42+H42+J42+L42+N42+P42+R42)/S42</f>
        <v>1.2388272077590605</v>
      </c>
    </row>
    <row r="43" spans="1:20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358">
        <v>0.88</v>
      </c>
      <c r="P43" s="54">
        <v>695.23</v>
      </c>
      <c r="Q43" s="385">
        <v>29.41</v>
      </c>
      <c r="R43" s="385">
        <v>22853.816923999999</v>
      </c>
      <c r="S43" s="112">
        <f>C43+E43+G43+I43+K43+M43+O43+Q43</f>
        <v>30.29</v>
      </c>
      <c r="T43" s="110">
        <f>(D43+F43+H43+J43+L43+N43+P43+R43)/S43</f>
        <v>777.45285321888412</v>
      </c>
    </row>
    <row r="44" spans="1:20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8"/>
    </row>
    <row r="45" spans="1:20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47"/>
      <c r="L45" s="47"/>
      <c r="M45" s="47"/>
      <c r="N45" s="47"/>
      <c r="O45" s="47">
        <v>35825.999999999993</v>
      </c>
      <c r="P45" s="47">
        <v>55474.77</v>
      </c>
      <c r="Q45" s="47">
        <v>337043.00000000035</v>
      </c>
      <c r="R45" s="381">
        <v>516808.25</v>
      </c>
      <c r="S45" s="61">
        <f>C45+E45+G45+I45+K45+M45+O45+Q45</f>
        <v>372888.00000000035</v>
      </c>
      <c r="T45" s="62">
        <f>(D45+F45+H45+J45+L45+N45+P45+R45)/S45</f>
        <v>1.5348156282851673</v>
      </c>
    </row>
    <row r="46" spans="1:20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>
        <v>59.5</v>
      </c>
      <c r="P46" s="54">
        <v>47006.94</v>
      </c>
      <c r="Q46" s="385">
        <v>590.87</v>
      </c>
      <c r="R46" s="385">
        <v>459151.132468</v>
      </c>
      <c r="S46" s="112">
        <f>C46+E46+G46+I46+K46+M46+O46+Q46</f>
        <v>650.37</v>
      </c>
      <c r="T46" s="110">
        <f>(D46+F46+H46+J46+L46+N46+P46+R46)/S46</f>
        <v>778.26171635838057</v>
      </c>
    </row>
    <row r="47" spans="1:20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8"/>
    </row>
    <row r="48" spans="1:20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>
        <v>356122</v>
      </c>
      <c r="R48" s="381">
        <v>479856.59</v>
      </c>
      <c r="S48" s="61">
        <f>C48+E48+G48+I48+K48+M48+O48+Q48</f>
        <v>356122</v>
      </c>
      <c r="T48" s="62">
        <f>(D48+F48+H48+J48+L48+N48+P48+R48)/S48</f>
        <v>1.3474500030888292</v>
      </c>
    </row>
    <row r="49" spans="1:20" ht="16.5" thickBot="1">
      <c r="A49" s="555"/>
      <c r="B49" s="338" t="s">
        <v>13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85">
        <v>357.6</v>
      </c>
      <c r="R49" s="385">
        <v>282515.65000000002</v>
      </c>
      <c r="S49" s="358">
        <f>C49+E49+G49+I49+K49+M49+O49+Q49</f>
        <v>357.6</v>
      </c>
      <c r="T49" s="322">
        <f>(D49+F49+H49+J49+L49+N49+P49+R49)/S49</f>
        <v>790.03257829977633</v>
      </c>
    </row>
    <row r="50" spans="1:20" ht="16.5" thickBot="1">
      <c r="A50" s="359">
        <v>15</v>
      </c>
      <c r="B50" s="360" t="s">
        <v>7</v>
      </c>
      <c r="C50" s="66">
        <v>261229</v>
      </c>
      <c r="D50" s="66">
        <v>2486900.08</v>
      </c>
      <c r="E50" s="66">
        <v>261977</v>
      </c>
      <c r="F50" s="66">
        <v>2729800.34</v>
      </c>
      <c r="G50" s="66">
        <v>261281</v>
      </c>
      <c r="H50" s="66">
        <v>2926347.1999999997</v>
      </c>
      <c r="I50" s="66">
        <v>262998</v>
      </c>
      <c r="J50" s="66">
        <v>2577380.4</v>
      </c>
      <c r="K50" s="66">
        <v>209493</v>
      </c>
      <c r="L50" s="66">
        <v>2304423</v>
      </c>
      <c r="M50" s="66">
        <v>106189</v>
      </c>
      <c r="N50" s="66">
        <v>1896535.54</v>
      </c>
      <c r="O50" s="66">
        <v>158692</v>
      </c>
      <c r="P50" s="66">
        <v>977542.72</v>
      </c>
      <c r="Q50" s="66">
        <v>265334</v>
      </c>
      <c r="R50" s="387">
        <v>973775.78</v>
      </c>
      <c r="S50" s="66">
        <f>C50+E50+G50+I50+K50+M50+O50+Q50</f>
        <v>1787193</v>
      </c>
      <c r="T50" s="94">
        <f>(D50+F50+H50+J50+L50+N50+P50+R50)/S50</f>
        <v>9.4408970155993224</v>
      </c>
    </row>
    <row r="51" spans="1:20" ht="15.75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384"/>
      <c r="R51" s="384"/>
      <c r="S51" s="86"/>
      <c r="T51" s="87"/>
    </row>
    <row r="52" spans="1:20" ht="15.75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8"/>
    </row>
    <row r="53" spans="1:20" ht="16.5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70"/>
    </row>
    <row r="54" spans="1:20" ht="15.75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388"/>
      <c r="R54" s="388"/>
      <c r="S54" s="71"/>
      <c r="T54" s="72"/>
    </row>
    <row r="55" spans="1:20" ht="15.75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357"/>
      <c r="R55" s="357"/>
      <c r="S55" s="61"/>
      <c r="T55" s="62"/>
    </row>
    <row r="56" spans="1:20" ht="16.5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63"/>
      <c r="R56" s="63"/>
      <c r="S56" s="73"/>
      <c r="T56" s="74"/>
    </row>
    <row r="57" spans="1:20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388"/>
      <c r="R57" s="388"/>
      <c r="S57" s="71"/>
      <c r="T57" s="72"/>
    </row>
    <row r="58" spans="1:20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>
        <v>119411.00000000012</v>
      </c>
      <c r="J58" s="95">
        <v>151417.57999999999</v>
      </c>
      <c r="K58" s="95">
        <v>188434.99999999968</v>
      </c>
      <c r="L58" s="95">
        <v>237234.69</v>
      </c>
      <c r="M58" s="95">
        <v>130935.99999999999</v>
      </c>
      <c r="N58" s="95">
        <v>174543.12</v>
      </c>
      <c r="O58" s="95">
        <v>250058.00000000026</v>
      </c>
      <c r="P58" s="95">
        <v>329255.45</v>
      </c>
      <c r="Q58" s="75">
        <v>122764.00000000009</v>
      </c>
      <c r="R58" s="95">
        <v>166142.78</v>
      </c>
      <c r="S58" s="61">
        <f>C58+E58+G58+I58+K58+M58+O58+Q58</f>
        <v>1435556.0000000002</v>
      </c>
      <c r="T58" s="62">
        <f>(D58+F58+H58+J58+L58+N58+P58+R58)/S58</f>
        <v>1.3830065981403719</v>
      </c>
    </row>
    <row r="59" spans="1:20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>
        <v>82.56</v>
      </c>
      <c r="J59" s="93">
        <v>68988.91</v>
      </c>
      <c r="K59" s="93">
        <v>64.48</v>
      </c>
      <c r="L59" s="93">
        <v>51783.337985600003</v>
      </c>
      <c r="M59" s="106"/>
      <c r="N59" s="93"/>
      <c r="O59" s="93">
        <v>39.69</v>
      </c>
      <c r="P59" s="93">
        <v>31356.39</v>
      </c>
      <c r="Q59" s="93">
        <v>81.06</v>
      </c>
      <c r="R59" s="93">
        <v>62989.812983999997</v>
      </c>
      <c r="S59" s="112">
        <f>C59+E59+G59+I59+K59+M59+O59+Q59</f>
        <v>366.92</v>
      </c>
      <c r="T59" s="110">
        <f>(D59+F59+H59+J59+L59+N59+P59+R59)/S59</f>
        <v>797.34509149024314</v>
      </c>
    </row>
    <row r="60" spans="1:20" ht="15.75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388"/>
      <c r="R60" s="388"/>
      <c r="S60" s="71"/>
      <c r="T60" s="72"/>
    </row>
    <row r="61" spans="1:20" ht="15.75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357"/>
      <c r="R61" s="357"/>
      <c r="S61" s="61">
        <f>C61+E61+G61+I61+K61+M61+O61+Q61</f>
        <v>0</v>
      </c>
      <c r="T61" s="62">
        <v>0</v>
      </c>
    </row>
    <row r="62" spans="1:20" ht="16.5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112">
        <f>C62+E62+G62+I62+K62+M62+O62+Q62</f>
        <v>0</v>
      </c>
      <c r="T62" s="110">
        <v>0</v>
      </c>
    </row>
    <row r="63" spans="1:20" ht="15.75">
      <c r="A63" s="558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388"/>
      <c r="R63" s="388"/>
      <c r="S63" s="71"/>
      <c r="T63" s="72"/>
    </row>
    <row r="64" spans="1:20" ht="15.75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>
        <v>9081.6391581101088</v>
      </c>
      <c r="J64" s="61">
        <v>12968.38</v>
      </c>
      <c r="K64" s="61">
        <v>3956.3380204884525</v>
      </c>
      <c r="L64" s="61">
        <v>5202.93</v>
      </c>
      <c r="M64" s="61">
        <v>1446</v>
      </c>
      <c r="N64" s="61">
        <v>1792.18</v>
      </c>
      <c r="O64" s="61">
        <v>14</v>
      </c>
      <c r="P64" s="61">
        <v>14.36</v>
      </c>
      <c r="Q64" s="61">
        <v>124</v>
      </c>
      <c r="R64" s="357">
        <v>104.04</v>
      </c>
      <c r="S64" s="61">
        <f>C64+E64+G64+I64+K64+M64+O64+Q64</f>
        <v>47552.135395170604</v>
      </c>
      <c r="T64" s="62">
        <f>(D64+F64+H64+J64+L64+N64+P64+R64)/S64</f>
        <v>1.4261723356147646</v>
      </c>
    </row>
    <row r="65" spans="1:20" ht="16.5" thickBot="1">
      <c r="A65" s="560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>
        <v>5.48</v>
      </c>
      <c r="J65" s="63">
        <v>4579.21</v>
      </c>
      <c r="K65" s="63">
        <v>7.2</v>
      </c>
      <c r="L65" s="63">
        <v>5782.2585839999992</v>
      </c>
      <c r="M65" s="63">
        <v>0.7</v>
      </c>
      <c r="N65" s="63">
        <v>525.27</v>
      </c>
      <c r="O65" s="63"/>
      <c r="P65" s="63"/>
      <c r="Q65" s="63"/>
      <c r="R65" s="63"/>
      <c r="S65" s="358">
        <f>C65+E65+G65+I65+K65+M65+O65+Q65</f>
        <v>77.350000000000009</v>
      </c>
      <c r="T65" s="322">
        <f>(D65+F65+H65+J65+L65+N65+P65+R65)/S65</f>
        <v>784.53883107950855</v>
      </c>
    </row>
    <row r="66" spans="1:20" ht="30">
      <c r="A66" s="559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389"/>
      <c r="R66" s="389"/>
      <c r="S66" s="77"/>
      <c r="T66" s="78"/>
    </row>
    <row r="67" spans="1:20" ht="15.75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>
        <v>2904</v>
      </c>
      <c r="J67" s="61">
        <v>4218.84</v>
      </c>
      <c r="K67" s="61">
        <v>1369</v>
      </c>
      <c r="L67" s="61">
        <v>1836.55</v>
      </c>
      <c r="M67" s="61">
        <v>981</v>
      </c>
      <c r="N67" s="61">
        <v>1415.25</v>
      </c>
      <c r="O67" s="61">
        <v>1337</v>
      </c>
      <c r="P67" s="61">
        <v>2052.5500000000002</v>
      </c>
      <c r="Q67" s="61">
        <v>16566</v>
      </c>
      <c r="R67" s="357">
        <v>29402</v>
      </c>
      <c r="S67" s="61">
        <f>C67+E67+G67+I67+K67+M67+O67+Q67</f>
        <v>42325</v>
      </c>
      <c r="T67" s="62">
        <f>(D67+F67+H67+J67+L67+N67+P67+R67)/S67</f>
        <v>1.6051321913762553</v>
      </c>
    </row>
    <row r="68" spans="1:20" ht="16.5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>
        <v>4.0999999999999996</v>
      </c>
      <c r="J68" s="63">
        <v>3426.05</v>
      </c>
      <c r="K68" s="104">
        <v>2.09</v>
      </c>
      <c r="L68" s="63">
        <v>1678.4611722999998</v>
      </c>
      <c r="M68" s="63">
        <v>1.1499999999999999</v>
      </c>
      <c r="N68" s="63">
        <v>862.95</v>
      </c>
      <c r="O68" s="104">
        <v>1.24</v>
      </c>
      <c r="P68" s="63">
        <v>979.64</v>
      </c>
      <c r="Q68" s="63">
        <v>137.6</v>
      </c>
      <c r="R68" s="63">
        <v>106925.71264</v>
      </c>
      <c r="S68" s="112">
        <f>C68+E68+G68+I68+K68+M68+O68+Q68</f>
        <v>173.32</v>
      </c>
      <c r="T68" s="110">
        <f>(D68+F68+H68+J68+L68+N68+P68+R68)/S68</f>
        <v>777.62574320505428</v>
      </c>
    </row>
    <row r="69" spans="1:20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388"/>
      <c r="R69" s="388"/>
      <c r="S69" s="71"/>
      <c r="T69" s="72"/>
    </row>
    <row r="70" spans="1:20" ht="15.75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>
        <v>391656.99999999965</v>
      </c>
      <c r="J70" s="61">
        <v>547349.17000000004</v>
      </c>
      <c r="K70" s="61">
        <v>320988.00000000052</v>
      </c>
      <c r="L70" s="61">
        <v>403270.75</v>
      </c>
      <c r="M70" s="61">
        <v>192114.00000000012</v>
      </c>
      <c r="N70" s="61">
        <v>237298.51</v>
      </c>
      <c r="O70" s="61">
        <v>171335.9999999998</v>
      </c>
      <c r="P70" s="61">
        <v>223748.27</v>
      </c>
      <c r="Q70" s="61">
        <v>148729.00000000009</v>
      </c>
      <c r="R70" s="357">
        <v>205412.81</v>
      </c>
      <c r="S70" s="61">
        <f>C70+E70+G70+I70+K70+M70+O70+Q70</f>
        <v>1743090.0000000002</v>
      </c>
      <c r="T70" s="62">
        <f>(D70+F70+H70+J70+L70+N70+P70+R70)/S70</f>
        <v>1.363576206621574</v>
      </c>
    </row>
    <row r="71" spans="1:20" ht="16.5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>
        <v>845.55</v>
      </c>
      <c r="J71" s="63">
        <v>706559.73</v>
      </c>
      <c r="K71" s="63">
        <v>452.41</v>
      </c>
      <c r="L71" s="63">
        <v>363326.61194269999</v>
      </c>
      <c r="M71" s="63"/>
      <c r="N71" s="63"/>
      <c r="O71" s="63">
        <v>135.33000000000001</v>
      </c>
      <c r="P71" s="63">
        <v>106915.11</v>
      </c>
      <c r="Q71" s="63">
        <v>165.3</v>
      </c>
      <c r="R71" s="63">
        <v>128450.72892000001</v>
      </c>
      <c r="S71" s="112">
        <f>C71+E71+G71+I71+K71+M71+O71+Q71</f>
        <v>1837.9399999999998</v>
      </c>
      <c r="T71" s="110">
        <f>(D71+F71+H71+J71+L71+N71+P71+R71)/S71</f>
        <v>810.27081453295546</v>
      </c>
    </row>
    <row r="72" spans="1:20" ht="15.75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384"/>
      <c r="R72" s="384"/>
      <c r="S72" s="86"/>
      <c r="T72" s="87"/>
    </row>
    <row r="73" spans="1:20" ht="15.75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>
        <v>20316.000000000007</v>
      </c>
      <c r="J73" s="67">
        <v>27420.46</v>
      </c>
      <c r="K73" s="67">
        <v>129086.00000000003</v>
      </c>
      <c r="L73" s="67">
        <v>124264.11</v>
      </c>
      <c r="M73" s="67">
        <v>24524</v>
      </c>
      <c r="N73" s="67">
        <v>27695.8</v>
      </c>
      <c r="O73" s="67">
        <v>287263.99999999988</v>
      </c>
      <c r="P73" s="67">
        <v>421312.84</v>
      </c>
      <c r="Q73" s="391">
        <v>363807.00000000052</v>
      </c>
      <c r="R73" s="67">
        <v>577159.63</v>
      </c>
      <c r="S73" s="61">
        <f>C73+E73+G73+I73+K73+M73+O73+Q73</f>
        <v>835082.00000000047</v>
      </c>
      <c r="T73" s="62">
        <f>(D73+F73+H73+J73+L73+N73+P73+R73)/S73</f>
        <v>1.4313675782737496</v>
      </c>
    </row>
    <row r="74" spans="1:20" ht="16.5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>
        <v>27.25</v>
      </c>
      <c r="J74" s="63">
        <v>22770.68</v>
      </c>
      <c r="K74" s="63">
        <v>22.99</v>
      </c>
      <c r="L74" s="63">
        <v>18463.0728953</v>
      </c>
      <c r="M74" s="63"/>
      <c r="N74" s="63"/>
      <c r="O74" s="63">
        <v>319.13</v>
      </c>
      <c r="P74" s="63">
        <v>252123.1</v>
      </c>
      <c r="Q74" s="63">
        <v>501.53</v>
      </c>
      <c r="R74" s="63">
        <v>389727.12689200003</v>
      </c>
      <c r="S74" s="112">
        <f>C74+E74+G74+I74+K74+M74+O74+Q74</f>
        <v>870.9</v>
      </c>
      <c r="T74" s="110">
        <f>(D74+F74+H74+J74+L74+N74+P74+R74)/S74</f>
        <v>784.34261084774391</v>
      </c>
    </row>
    <row r="75" spans="1:20" ht="15.75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384"/>
      <c r="R75" s="384"/>
      <c r="S75" s="86"/>
      <c r="T75" s="87"/>
    </row>
    <row r="76" spans="1:20" ht="15.75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>
        <v>745100.99999999942</v>
      </c>
      <c r="J76" s="67">
        <v>1036055.49</v>
      </c>
      <c r="K76" s="67">
        <v>337208.00000000017</v>
      </c>
      <c r="L76" s="67">
        <v>454650.8</v>
      </c>
      <c r="M76" s="67">
        <v>363585.99999999936</v>
      </c>
      <c r="N76" s="67">
        <v>501097.86</v>
      </c>
      <c r="O76" s="67">
        <v>379465.00000000017</v>
      </c>
      <c r="P76" s="67">
        <v>521384.91</v>
      </c>
      <c r="Q76" s="67">
        <v>304910.99999999919</v>
      </c>
      <c r="R76" s="67">
        <v>424789.81</v>
      </c>
      <c r="S76" s="61">
        <f>C76+E76+G76+I76+K76+M76+O76+Q76</f>
        <v>5024629.9999999972</v>
      </c>
      <c r="T76" s="62">
        <f>(D76+F76+H76+J76+L76+N76+P76+R76)/S76</f>
        <v>1.4879600806427546</v>
      </c>
    </row>
    <row r="77" spans="1:20" ht="16.5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>
        <v>1056.98</v>
      </c>
      <c r="J77" s="103">
        <v>883235.17</v>
      </c>
      <c r="K77" s="103">
        <v>333.55</v>
      </c>
      <c r="L77" s="103">
        <v>267871.15981849999</v>
      </c>
      <c r="M77" s="103">
        <v>471.48</v>
      </c>
      <c r="N77" s="103">
        <v>353792.61</v>
      </c>
      <c r="O77" s="103">
        <v>436.76</v>
      </c>
      <c r="P77" s="103">
        <v>345054.63</v>
      </c>
      <c r="Q77" s="103">
        <v>388.19</v>
      </c>
      <c r="R77" s="103">
        <v>301653.28771599999</v>
      </c>
      <c r="S77" s="112">
        <f>C77+E77+G77+I77+K77+M77+O77+Q77</f>
        <v>6691.97</v>
      </c>
      <c r="T77" s="110">
        <f>(D77+F77+H77+J77+L77+N77+P77+R77)/S77</f>
        <v>780.88449403307254</v>
      </c>
    </row>
    <row r="78" spans="1:20" ht="15.75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384"/>
      <c r="R78" s="384"/>
      <c r="S78" s="86"/>
      <c r="T78" s="87"/>
    </row>
    <row r="79" spans="1:20" ht="15.75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>
        <v>4339.1126786060559</v>
      </c>
      <c r="J79" s="67">
        <v>5895.92</v>
      </c>
      <c r="K79" s="67">
        <v>6605</v>
      </c>
      <c r="L79" s="67">
        <v>8520.85</v>
      </c>
      <c r="M79" s="67"/>
      <c r="N79" s="67"/>
      <c r="O79" s="67">
        <v>53577.999999999978</v>
      </c>
      <c r="P79" s="67">
        <v>62281.75</v>
      </c>
      <c r="Q79" s="67">
        <v>126109.00000000001</v>
      </c>
      <c r="R79" s="67">
        <v>143097.14000000001</v>
      </c>
      <c r="S79" s="61">
        <f>C79+E79+G79+I79+K79+M79+O79+Q79</f>
        <v>240645.11267860606</v>
      </c>
      <c r="T79" s="62">
        <f>(D79+F79+H79+J79+L79+N79+P79+R79)/S79</f>
        <v>1.2325605814240552</v>
      </c>
    </row>
    <row r="80" spans="1:20" ht="16.5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>
        <v>16</v>
      </c>
      <c r="P80" s="79">
        <v>12640.52</v>
      </c>
      <c r="Q80" s="79">
        <v>25</v>
      </c>
      <c r="R80" s="79">
        <v>19426.91</v>
      </c>
      <c r="S80" s="112">
        <f>C80+E80+G80+I80+K80+M80+O80+Q80</f>
        <v>41</v>
      </c>
      <c r="T80" s="110">
        <f>(D80+F80+H80+J80+L80+N80+P80+R80)/S80</f>
        <v>782.13243902439024</v>
      </c>
    </row>
    <row r="81" spans="1:20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384"/>
      <c r="R81" s="384"/>
      <c r="S81" s="86"/>
      <c r="T81" s="87"/>
    </row>
    <row r="82" spans="1:20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>
        <v>25237.999999999996</v>
      </c>
      <c r="J82" s="81">
        <v>35261.519999999997</v>
      </c>
      <c r="K82" s="81">
        <v>29132</v>
      </c>
      <c r="L82" s="81">
        <v>36459.57</v>
      </c>
      <c r="M82" s="81">
        <v>2131</v>
      </c>
      <c r="N82" s="81">
        <v>2915.46</v>
      </c>
      <c r="O82" s="81">
        <v>147625.99999999988</v>
      </c>
      <c r="P82" s="81">
        <v>201863.79</v>
      </c>
      <c r="Q82" s="81">
        <v>15394.000000000007</v>
      </c>
      <c r="R82" s="81">
        <v>24346.69</v>
      </c>
      <c r="S82" s="61">
        <f>C82+E82+G82+I82+K82+M82+O82+Q82</f>
        <v>336840.99999999988</v>
      </c>
      <c r="T82" s="62">
        <f>(D82+F82+H82+J82+L82+N82+P82+R82)/S82</f>
        <v>1.4518040856071563</v>
      </c>
    </row>
    <row r="83" spans="1:20" ht="16.5" thickBot="1">
      <c r="A83" s="559"/>
      <c r="B83" s="293" t="s">
        <v>13</v>
      </c>
      <c r="C83" s="80">
        <v>648</v>
      </c>
      <c r="D83" s="80">
        <v>491752.90511999995</v>
      </c>
      <c r="E83" s="80"/>
      <c r="F83" s="80"/>
      <c r="G83" s="80"/>
      <c r="H83" s="80"/>
      <c r="I83" s="93">
        <v>66</v>
      </c>
      <c r="J83" s="93">
        <v>55151.02</v>
      </c>
      <c r="K83" s="93">
        <v>38</v>
      </c>
      <c r="L83" s="93">
        <v>30517.475859999999</v>
      </c>
      <c r="M83" s="93"/>
      <c r="N83" s="93"/>
      <c r="O83" s="93">
        <v>140</v>
      </c>
      <c r="P83" s="93">
        <v>110604.56</v>
      </c>
      <c r="Q83" s="93">
        <v>20</v>
      </c>
      <c r="R83" s="93">
        <v>15541.528</v>
      </c>
      <c r="S83" s="112">
        <f>C83+E83+G83+I83+K83+M83+O83+Q83</f>
        <v>912</v>
      </c>
      <c r="T83" s="110">
        <f>(D83+F83+H83+J83+L83+N83+P83+R83)/S83</f>
        <v>771.4555800219299</v>
      </c>
    </row>
    <row r="84" spans="1:20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384"/>
      <c r="R84" s="384"/>
      <c r="S84" s="86"/>
      <c r="T84" s="87"/>
    </row>
    <row r="85" spans="1:20" ht="15.75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>
        <v>51801.000000000036</v>
      </c>
      <c r="J85" s="81">
        <v>72242.19</v>
      </c>
      <c r="K85" s="81">
        <v>76504.999999999985</v>
      </c>
      <c r="L85" s="81">
        <v>95840.11</v>
      </c>
      <c r="M85" s="81">
        <v>3043.0000000000005</v>
      </c>
      <c r="N85" s="81">
        <v>4086.54</v>
      </c>
      <c r="O85" s="81">
        <v>880665.00000000035</v>
      </c>
      <c r="P85" s="81">
        <v>1143314.53</v>
      </c>
      <c r="Q85" s="81">
        <v>24281.999999999996</v>
      </c>
      <c r="R85" s="81">
        <v>32506.799999999999</v>
      </c>
      <c r="S85" s="61">
        <f>C85+E85+G85+I85+K85+M85+O85+Q85</f>
        <v>1209837.0000000002</v>
      </c>
      <c r="T85" s="62">
        <f>(D85+F85+H85+J85+L85+N85+P85+R85)/S85</f>
        <v>1.3423139646084554</v>
      </c>
    </row>
    <row r="86" spans="1:20" ht="16.5" thickBot="1">
      <c r="A86" s="560"/>
      <c r="B86" s="293" t="s">
        <v>13</v>
      </c>
      <c r="C86" s="80">
        <v>304</v>
      </c>
      <c r="D86" s="93">
        <v>230698.89375999998</v>
      </c>
      <c r="E86" s="93"/>
      <c r="F86" s="93"/>
      <c r="G86" s="93"/>
      <c r="H86" s="93"/>
      <c r="I86" s="93">
        <v>118</v>
      </c>
      <c r="J86" s="93">
        <v>98603.33</v>
      </c>
      <c r="K86" s="93">
        <v>118</v>
      </c>
      <c r="L86" s="93">
        <v>94764.793459999986</v>
      </c>
      <c r="M86" s="93"/>
      <c r="N86" s="93"/>
      <c r="O86" s="93">
        <v>728</v>
      </c>
      <c r="P86" s="93">
        <v>575143.73</v>
      </c>
      <c r="Q86" s="93">
        <v>2</v>
      </c>
      <c r="R86" s="93">
        <v>1554.1528000000001</v>
      </c>
      <c r="S86" s="112">
        <f>C86+E86+G86+I86+K86+M86+O86+Q86</f>
        <v>1270</v>
      </c>
      <c r="T86" s="110">
        <f>(D86+F86+H86+J86+L86+N86+P86+R86)/S86</f>
        <v>788.00385828346452</v>
      </c>
    </row>
    <row r="87" spans="1:20" ht="15.75">
      <c r="A87" s="563">
        <v>26</v>
      </c>
      <c r="B87" s="365" t="s">
        <v>55</v>
      </c>
      <c r="C87" s="81"/>
      <c r="D87" s="295"/>
      <c r="E87" s="295"/>
      <c r="F87" s="295"/>
      <c r="G87" s="295"/>
      <c r="H87" s="295"/>
      <c r="I87" s="86"/>
      <c r="J87" s="86"/>
      <c r="K87" s="86"/>
      <c r="L87" s="86"/>
      <c r="M87" s="86"/>
      <c r="N87" s="86"/>
      <c r="O87" s="86"/>
      <c r="P87" s="86"/>
      <c r="Q87" s="384"/>
      <c r="R87" s="384"/>
      <c r="S87" s="86"/>
      <c r="T87" s="87"/>
    </row>
    <row r="88" spans="1:20" ht="15.75">
      <c r="A88" s="563"/>
      <c r="B88" s="368" t="s">
        <v>12</v>
      </c>
      <c r="C88" s="81">
        <v>23653</v>
      </c>
      <c r="D88" s="295">
        <v>38593.65</v>
      </c>
      <c r="E88" s="295">
        <v>255</v>
      </c>
      <c r="F88" s="295">
        <v>437.12</v>
      </c>
      <c r="G88" s="295">
        <v>122</v>
      </c>
      <c r="H88" s="295">
        <v>199.96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61">
        <f>C88+E88+G88+I88+K88+M88+O88</f>
        <v>24030</v>
      </c>
      <c r="T88" s="62">
        <f>(D88+F88+H88+J88+L88+N88+P88+R88)/S88</f>
        <v>1.6325730337078652</v>
      </c>
    </row>
    <row r="89" spans="1:20" ht="16.5" thickBot="1">
      <c r="A89" s="564"/>
      <c r="B89" s="369" t="s">
        <v>13</v>
      </c>
      <c r="C89" s="80">
        <v>85.61</v>
      </c>
      <c r="D89" s="80">
        <v>64967.540443400001</v>
      </c>
      <c r="E89" s="80">
        <v>4.66</v>
      </c>
      <c r="F89" s="80">
        <v>3577.6</v>
      </c>
      <c r="G89" s="80">
        <v>1.73</v>
      </c>
      <c r="H89" s="80">
        <v>1360.31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>
        <f>C89+E89+G89+I89+K89+M89+O89</f>
        <v>92</v>
      </c>
      <c r="T89" s="110">
        <f>(D89+F89+H89+J89+L89+N89+P89+R89)/S89</f>
        <v>759.84185264565212</v>
      </c>
    </row>
    <row r="90" spans="1:20" ht="15.75">
      <c r="A90" s="48"/>
      <c r="B90" s="49" t="s">
        <v>15</v>
      </c>
      <c r="C90" s="50">
        <f>C9+C12+C15+C18+C21+C24+C27+C30+C33+C36+C39+C42+C45+C48+C50+C58+C61+C64+C67+C70+C73+C76+C79+C82+C85+C88</f>
        <v>2216371.0000000009</v>
      </c>
      <c r="D90" s="50">
        <f t="shared" ref="D90:R90" si="0">D9+D12+D15+D18+D21+D24+D27+D30+D33+D36+D39+D42+D45+D48+D50+D58+D61+D64+D67+D70+D73+D76+D79+D82+D85+D88</f>
        <v>5566196.540000001</v>
      </c>
      <c r="E90" s="50">
        <f t="shared" si="0"/>
        <v>2787405.9999999991</v>
      </c>
      <c r="F90" s="50">
        <f t="shared" si="0"/>
        <v>6592547.7999999998</v>
      </c>
      <c r="G90" s="50">
        <f t="shared" si="0"/>
        <v>902378.1582165719</v>
      </c>
      <c r="H90" s="50">
        <f t="shared" si="0"/>
        <v>3871829.3999999994</v>
      </c>
      <c r="I90" s="50">
        <f t="shared" si="0"/>
        <v>1675259.7518367153</v>
      </c>
      <c r="J90" s="50">
        <f t="shared" si="0"/>
        <v>4534425.7799999993</v>
      </c>
      <c r="K90" s="50">
        <f t="shared" si="0"/>
        <v>1302777.3380204889</v>
      </c>
      <c r="L90" s="50">
        <f t="shared" si="0"/>
        <v>3671703.3599999994</v>
      </c>
      <c r="M90" s="50">
        <f t="shared" si="0"/>
        <v>824949.99999999953</v>
      </c>
      <c r="N90" s="50">
        <f t="shared" si="0"/>
        <v>2847380.26</v>
      </c>
      <c r="O90" s="50">
        <f t="shared" si="0"/>
        <v>2434330.0000000005</v>
      </c>
      <c r="P90" s="50">
        <f t="shared" si="0"/>
        <v>4048794.33</v>
      </c>
      <c r="Q90" s="50">
        <f t="shared" si="0"/>
        <v>5686530</v>
      </c>
      <c r="R90" s="50">
        <f t="shared" si="0"/>
        <v>8781147.6799999997</v>
      </c>
      <c r="S90" s="50">
        <f>C90+E90+G90+I90+K90+M90+O90+Q90</f>
        <v>17830002.248073775</v>
      </c>
      <c r="T90" s="97">
        <f>(D90+F90+H90+J90+L90+N90+P90+R90)/S90</f>
        <v>2.23858778000502</v>
      </c>
    </row>
    <row r="91" spans="1:20" ht="15.75">
      <c r="A91" s="33"/>
      <c r="B91" s="7" t="s">
        <v>14</v>
      </c>
      <c r="C91" s="18">
        <f>C10+C13+C16+C19+C22+C25+C28+C31+C34+C37+C40+C43+C46+C49+C59+C62+C65+C68+C71+C74+C77+C80+C83+C86+C89</f>
        <v>2067.5300000000002</v>
      </c>
      <c r="D91" s="18">
        <f t="shared" ref="D91:R91" si="1">D10+D13+D16+D19+D22+D25+D28+D31+D34+D37+D40+D43+D46+D49+D59+D62+D65+D68+D71+D74+D77+D80+D83+D86+D89</f>
        <v>1569002.8993233999</v>
      </c>
      <c r="E91" s="18">
        <f t="shared" si="1"/>
        <v>3568.35</v>
      </c>
      <c r="F91" s="18">
        <f t="shared" si="1"/>
        <v>2739509.3400000003</v>
      </c>
      <c r="G91" s="18">
        <f t="shared" si="1"/>
        <v>644.35</v>
      </c>
      <c r="H91" s="18">
        <f t="shared" si="1"/>
        <v>506657.7</v>
      </c>
      <c r="I91" s="18">
        <f t="shared" si="1"/>
        <v>2275.88</v>
      </c>
      <c r="J91" s="18">
        <f t="shared" si="1"/>
        <v>1901774.1800000002</v>
      </c>
      <c r="K91" s="18">
        <f t="shared" si="1"/>
        <v>1038.72</v>
      </c>
      <c r="L91" s="18">
        <f t="shared" si="1"/>
        <v>834187.17171839997</v>
      </c>
      <c r="M91" s="18">
        <f t="shared" si="1"/>
        <v>473.33000000000004</v>
      </c>
      <c r="N91" s="18">
        <f t="shared" si="1"/>
        <v>355180.82999999996</v>
      </c>
      <c r="O91" s="18">
        <f t="shared" si="1"/>
        <v>2024.78</v>
      </c>
      <c r="P91" s="18">
        <f t="shared" si="1"/>
        <v>1599642.19</v>
      </c>
      <c r="Q91" s="18">
        <f t="shared" si="1"/>
        <v>7185.56</v>
      </c>
      <c r="R91" s="18">
        <f t="shared" si="1"/>
        <v>5588362.2261440009</v>
      </c>
      <c r="S91" s="105">
        <f>C91+E91+G91+I91+K91+M91+O91+Q91</f>
        <v>19278.5</v>
      </c>
      <c r="T91" s="105">
        <f>(D91+F91+H91+J91+L91+N91+P91+R91)/S91</f>
        <v>782.96115035847197</v>
      </c>
    </row>
    <row r="93" spans="1:20">
      <c r="S93" s="11"/>
      <c r="T93" s="11"/>
    </row>
    <row r="94" spans="1:20">
      <c r="S94" s="12"/>
      <c r="T94" s="12"/>
    </row>
    <row r="95" spans="1:20">
      <c r="S95" s="12"/>
      <c r="T95" s="20"/>
    </row>
    <row r="96" spans="1:20">
      <c r="S96" s="12"/>
    </row>
    <row r="97" spans="19:20">
      <c r="S97" s="12"/>
      <c r="T97" s="12"/>
    </row>
    <row r="98" spans="19:20">
      <c r="S98" s="12"/>
      <c r="T98" s="8"/>
    </row>
    <row r="99" spans="19:20">
      <c r="S99" s="12"/>
    </row>
  </sheetData>
  <mergeCells count="39">
    <mergeCell ref="S3:T3"/>
    <mergeCell ref="Q3:R3"/>
    <mergeCell ref="A1:T1"/>
    <mergeCell ref="A3:A6"/>
    <mergeCell ref="B3:B6"/>
    <mergeCell ref="C3:D3"/>
    <mergeCell ref="E3:F3"/>
    <mergeCell ref="G3:H3"/>
    <mergeCell ref="I3:J3"/>
    <mergeCell ref="K3:L3"/>
    <mergeCell ref="M3:N3"/>
    <mergeCell ref="O3:P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1:A53"/>
    <mergeCell ref="A54:A56"/>
    <mergeCell ref="A57:A59"/>
    <mergeCell ref="A60:A62"/>
    <mergeCell ref="A63:A65"/>
    <mergeCell ref="A66:A68"/>
    <mergeCell ref="A84:A86"/>
    <mergeCell ref="A87:A89"/>
    <mergeCell ref="A69:A71"/>
    <mergeCell ref="A72:A74"/>
    <mergeCell ref="A75:A77"/>
    <mergeCell ref="A78:A80"/>
    <mergeCell ref="A81:A8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V99"/>
  <sheetViews>
    <sheetView workbookViewId="0">
      <selection sqref="A1:AB1"/>
    </sheetView>
  </sheetViews>
  <sheetFormatPr defaultRowHeight="15"/>
  <cols>
    <col min="1" max="1" width="7.42578125" customWidth="1"/>
    <col min="2" max="2" width="51.42578125" customWidth="1"/>
    <col min="3" max="3" width="12.5703125" hidden="1" customWidth="1"/>
    <col min="4" max="5" width="15.42578125" hidden="1" customWidth="1"/>
    <col min="6" max="6" width="14.85546875" hidden="1" customWidth="1"/>
    <col min="7" max="9" width="12.5703125" hidden="1" customWidth="1"/>
    <col min="10" max="10" width="14.5703125" hidden="1" customWidth="1"/>
    <col min="11" max="16" width="12.5703125" hidden="1" customWidth="1"/>
    <col min="17" max="17" width="11.28515625" hidden="1" customWidth="1"/>
    <col min="18" max="20" width="13.42578125" hidden="1" customWidth="1"/>
    <col min="21" max="21" width="15.28515625" customWidth="1"/>
    <col min="22" max="22" width="15" customWidth="1"/>
  </cols>
  <sheetData>
    <row r="1" spans="1:22">
      <c r="A1" s="553" t="s">
        <v>11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  <c r="T1" s="553"/>
      <c r="U1" s="553"/>
      <c r="V1" s="553"/>
    </row>
    <row r="2" spans="1:22" ht="15.75" thickBot="1">
      <c r="U2" s="11"/>
    </row>
    <row r="3" spans="1:22" ht="16.5" thickBot="1">
      <c r="A3" s="547" t="s">
        <v>0</v>
      </c>
      <c r="B3" s="547" t="s">
        <v>1</v>
      </c>
      <c r="C3" s="561" t="s">
        <v>47</v>
      </c>
      <c r="D3" s="562"/>
      <c r="E3" s="561" t="s">
        <v>48</v>
      </c>
      <c r="F3" s="562"/>
      <c r="G3" s="561" t="s">
        <v>49</v>
      </c>
      <c r="H3" s="562"/>
      <c r="I3" s="561" t="s">
        <v>50</v>
      </c>
      <c r="J3" s="562"/>
      <c r="K3" s="561" t="s">
        <v>51</v>
      </c>
      <c r="L3" s="562"/>
      <c r="M3" s="561" t="s">
        <v>52</v>
      </c>
      <c r="N3" s="562"/>
      <c r="O3" s="561" t="s">
        <v>53</v>
      </c>
      <c r="P3" s="562"/>
      <c r="Q3" s="561" t="s">
        <v>54</v>
      </c>
      <c r="R3" s="565"/>
      <c r="S3" s="561" t="s">
        <v>56</v>
      </c>
      <c r="T3" s="562"/>
      <c r="U3" s="565" t="s">
        <v>68</v>
      </c>
      <c r="V3" s="566"/>
    </row>
    <row r="4" spans="1:22" ht="15.75">
      <c r="A4" s="548"/>
      <c r="B4" s="54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107"/>
      <c r="U4" s="140" t="s">
        <v>2</v>
      </c>
      <c r="V4" s="4" t="s">
        <v>3</v>
      </c>
    </row>
    <row r="5" spans="1:22" ht="16.5" thickBot="1">
      <c r="A5" s="548"/>
      <c r="B5" s="54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107"/>
      <c r="U5" s="141" t="s">
        <v>4</v>
      </c>
      <c r="V5" s="5"/>
    </row>
    <row r="6" spans="1:22" ht="16.5" thickBot="1">
      <c r="A6" s="549"/>
      <c r="B6" s="549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108"/>
      <c r="U6" s="142" t="s">
        <v>5</v>
      </c>
      <c r="V6" s="6" t="s">
        <v>6</v>
      </c>
    </row>
    <row r="7" spans="1:22" ht="16.5" thickBot="1">
      <c r="A7" s="42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13"/>
      <c r="S7" s="158"/>
      <c r="T7" s="159"/>
      <c r="U7" s="142"/>
      <c r="V7" s="44"/>
    </row>
    <row r="8" spans="1:22" ht="16.5" thickTop="1">
      <c r="A8" s="554">
        <v>1</v>
      </c>
      <c r="B8" s="39" t="s">
        <v>36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160"/>
      <c r="T8" s="161"/>
      <c r="U8" s="143" t="s">
        <v>10</v>
      </c>
      <c r="V8" s="87" t="s">
        <v>10</v>
      </c>
    </row>
    <row r="9" spans="1:22" ht="15.75">
      <c r="A9" s="555"/>
      <c r="B9" s="37" t="s">
        <v>12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390">
        <v>254670.99999999965</v>
      </c>
      <c r="R9" s="382">
        <v>363705.84</v>
      </c>
      <c r="S9" s="205">
        <v>373540</v>
      </c>
      <c r="T9" s="382">
        <v>538293.55000000005</v>
      </c>
      <c r="U9" s="144">
        <f>C9+E9+G9+I9+K9+M9+O9+Q9+S9</f>
        <v>628210.99999999965</v>
      </c>
      <c r="V9" s="62">
        <f>(D9+F9+H9+J9+L9+N9+P9+R9+T9)/U9</f>
        <v>1.4358223431299366</v>
      </c>
    </row>
    <row r="10" spans="1:22" ht="16.5" thickBot="1">
      <c r="A10" s="556"/>
      <c r="B10" s="38" t="s">
        <v>13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383">
        <v>364.24</v>
      </c>
      <c r="R10" s="383">
        <v>283042.307936</v>
      </c>
      <c r="S10" s="163">
        <v>578.84</v>
      </c>
      <c r="T10" s="383">
        <v>475416.36</v>
      </c>
      <c r="U10" s="145">
        <f>C10+E10+G10+I10+K10+M10+O10+Q10+S10</f>
        <v>943.08</v>
      </c>
      <c r="V10" s="110">
        <f>(D10+F10+H10+J10+L10+N10+P10+R10+T10)/U10</f>
        <v>804.23576784154045</v>
      </c>
    </row>
    <row r="11" spans="1:22" ht="15.75">
      <c r="A11" s="557">
        <v>2</v>
      </c>
      <c r="B11" s="39" t="s">
        <v>18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384"/>
      <c r="R11" s="384"/>
      <c r="S11" s="160"/>
      <c r="T11" s="161"/>
      <c r="U11" s="143"/>
      <c r="V11" s="87"/>
    </row>
    <row r="12" spans="1:22" ht="15.75">
      <c r="A12" s="555"/>
      <c r="B12" s="37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>
        <v>16281.999999999998</v>
      </c>
      <c r="P12" s="47">
        <v>27300.19</v>
      </c>
      <c r="Q12" s="47">
        <v>348568.99999999959</v>
      </c>
      <c r="R12" s="381">
        <v>514676.07</v>
      </c>
      <c r="S12" s="165">
        <v>188431.99999999985</v>
      </c>
      <c r="T12" s="392">
        <v>268624.89</v>
      </c>
      <c r="U12" s="144">
        <f>C12+E12+G12+I12+K12+M12+O12+Q12+S12</f>
        <v>553282.99999999942</v>
      </c>
      <c r="V12" s="62">
        <f>(D12+F12+H12+J12+L12+N12+P12+R12+T12)/U12</f>
        <v>1.4650751062295442</v>
      </c>
    </row>
    <row r="13" spans="1:22" ht="16.5" thickBot="1">
      <c r="A13" s="556"/>
      <c r="B13" s="46" t="s">
        <v>13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>
        <v>42.81</v>
      </c>
      <c r="P13" s="85">
        <v>33821.300000000003</v>
      </c>
      <c r="Q13" s="383">
        <v>478.07</v>
      </c>
      <c r="R13" s="383">
        <v>371496.91454800003</v>
      </c>
      <c r="S13" s="163">
        <v>325.24</v>
      </c>
      <c r="T13" s="383">
        <v>267128.08</v>
      </c>
      <c r="U13" s="145">
        <f>C13+E13+G13+I13+K13+M13+O13+Q13+S13</f>
        <v>846.12</v>
      </c>
      <c r="V13" s="110">
        <f>(D13+F13+H13+J13+L13+N13+P13+R13+T13)/U13</f>
        <v>794.74104683496432</v>
      </c>
    </row>
    <row r="14" spans="1:22" ht="16.5" thickTop="1">
      <c r="A14" s="554">
        <v>3</v>
      </c>
      <c r="B14" s="39" t="s">
        <v>37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384"/>
      <c r="R14" s="384"/>
      <c r="S14" s="160"/>
      <c r="T14" s="161"/>
      <c r="U14" s="143"/>
      <c r="V14" s="87"/>
    </row>
    <row r="15" spans="1:22" ht="15.75">
      <c r="A15" s="555"/>
      <c r="B15" s="37" t="s">
        <v>12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>
        <v>8320</v>
      </c>
      <c r="R15" s="381">
        <v>11565.22</v>
      </c>
      <c r="S15" s="165">
        <v>0</v>
      </c>
      <c r="T15" s="166">
        <v>0</v>
      </c>
      <c r="U15" s="144">
        <f>C15+E15+G15+I15+K15+M15+O15+Q15+S15</f>
        <v>8320</v>
      </c>
      <c r="V15" s="62">
        <f>(D15+F15+H15+J15+L15+N15+P15+R15+T15)/U15</f>
        <v>1.3900504807692307</v>
      </c>
    </row>
    <row r="16" spans="1:22" ht="16.5" thickBot="1">
      <c r="A16" s="556"/>
      <c r="B16" s="38" t="s">
        <v>13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383">
        <v>5.41</v>
      </c>
      <c r="R16" s="383">
        <v>4203.9833239999998</v>
      </c>
      <c r="S16" s="163">
        <v>0</v>
      </c>
      <c r="T16" s="164">
        <v>0</v>
      </c>
      <c r="U16" s="145">
        <f>C16+E16+G16+I16+K16+M16+O16+Q16+S16</f>
        <v>5.41</v>
      </c>
      <c r="V16" s="110">
        <v>0</v>
      </c>
    </row>
    <row r="17" spans="1:22" ht="15.75">
      <c r="A17" s="557">
        <v>4</v>
      </c>
      <c r="B17" s="39" t="s">
        <v>31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384"/>
      <c r="R17" s="384"/>
      <c r="S17" s="167"/>
      <c r="T17" s="41"/>
      <c r="U17" s="146"/>
      <c r="V17" s="41"/>
    </row>
    <row r="18" spans="1:22" ht="15.75">
      <c r="A18" s="555"/>
      <c r="B18" s="37" t="s">
        <v>12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>
        <v>32215.999999999996</v>
      </c>
      <c r="R18" s="381">
        <v>50526.61</v>
      </c>
      <c r="S18" s="165">
        <v>117464</v>
      </c>
      <c r="T18" s="381">
        <v>174422.29</v>
      </c>
      <c r="U18" s="144">
        <f>C18+E18+G18+I18+K18+M18+O18+Q18+S18</f>
        <v>149680</v>
      </c>
      <c r="V18" s="62">
        <f>(D18+F18+H18+J18+L18+N18+P18+R18+T18)/U18</f>
        <v>1.502865446285409</v>
      </c>
    </row>
    <row r="19" spans="1:22" ht="16.5" thickBot="1">
      <c r="A19" s="556"/>
      <c r="B19" s="38" t="s">
        <v>13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385">
        <v>69.64</v>
      </c>
      <c r="R19" s="385">
        <v>54115.600495999999</v>
      </c>
      <c r="S19" s="163">
        <v>192.36</v>
      </c>
      <c r="T19" s="385">
        <v>157990.28</v>
      </c>
      <c r="U19" s="145">
        <f>C19+E19+G19+I19+K19+M19+O19+Q19+S19</f>
        <v>262</v>
      </c>
      <c r="V19" s="110">
        <f>(D19+F19+H19+J19+L19+N19+P19+R19+T19)/U19</f>
        <v>809.56442937404574</v>
      </c>
    </row>
    <row r="20" spans="1:22" ht="16.5" thickTop="1">
      <c r="A20" s="554">
        <v>5</v>
      </c>
      <c r="B20" s="39" t="s">
        <v>44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384"/>
      <c r="R20" s="384"/>
      <c r="S20" s="167"/>
      <c r="T20" s="41"/>
      <c r="U20" s="146"/>
      <c r="V20" s="41"/>
    </row>
    <row r="21" spans="1:22" ht="15.75">
      <c r="A21" s="555"/>
      <c r="B21" s="37" t="s">
        <v>12</v>
      </c>
      <c r="C21" s="47">
        <v>13727.999999999991</v>
      </c>
      <c r="D21" s="47">
        <v>21905.63</v>
      </c>
      <c r="E21" s="47"/>
      <c r="F21" s="47"/>
      <c r="G21" s="47">
        <v>2534.9999999999982</v>
      </c>
      <c r="H21" s="47">
        <v>4004.16</v>
      </c>
      <c r="I21" s="47"/>
      <c r="J21" s="47"/>
      <c r="K21" s="47"/>
      <c r="L21" s="47"/>
      <c r="M21" s="47"/>
      <c r="N21" s="47"/>
      <c r="O21" s="47"/>
      <c r="P21" s="47"/>
      <c r="Q21" s="47">
        <v>104977.00000000017</v>
      </c>
      <c r="R21" s="381">
        <v>152483.29</v>
      </c>
      <c r="S21" s="165">
        <v>16837.000000000029</v>
      </c>
      <c r="T21" s="381">
        <v>25252.13</v>
      </c>
      <c r="U21" s="144">
        <f>C21+E21+G21+I21+K21+M21+O21+Q21+S21</f>
        <v>138077.00000000017</v>
      </c>
      <c r="V21" s="62">
        <f>(D21+F21+H21+J21+L21+N21+P21+R21+T21)/U21</f>
        <v>1.4748669945030655</v>
      </c>
    </row>
    <row r="22" spans="1:22" ht="16.5" thickBot="1">
      <c r="A22" s="556"/>
      <c r="B22" s="38" t="s">
        <v>13</v>
      </c>
      <c r="C22" s="54">
        <v>1.99</v>
      </c>
      <c r="D22" s="54">
        <v>1510.17</v>
      </c>
      <c r="E22" s="54"/>
      <c r="F22" s="54"/>
      <c r="G22" s="54"/>
      <c r="H22" s="54"/>
      <c r="I22" s="92"/>
      <c r="J22" s="54"/>
      <c r="K22" s="54"/>
      <c r="L22" s="54"/>
      <c r="M22" s="54"/>
      <c r="N22" s="54"/>
      <c r="O22" s="54"/>
      <c r="P22" s="54"/>
      <c r="Q22" s="385">
        <v>149.04</v>
      </c>
      <c r="R22" s="385">
        <v>115815.466656</v>
      </c>
      <c r="S22" s="163">
        <v>34.479999999999997</v>
      </c>
      <c r="T22" s="385">
        <v>28319.32</v>
      </c>
      <c r="U22" s="145">
        <f>C22+E22+G22+I22+K22+M22+O22+Q22+S22</f>
        <v>185.51</v>
      </c>
      <c r="V22" s="110">
        <f>(D22+F22+H22+J22+L22+N22+P22+R22+T22)/U22</f>
        <v>785.10569056115571</v>
      </c>
    </row>
    <row r="23" spans="1:22" ht="15.75">
      <c r="A23" s="557">
        <v>6</v>
      </c>
      <c r="B23" s="39" t="s">
        <v>17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384"/>
      <c r="R23" s="384"/>
      <c r="S23" s="167"/>
      <c r="T23" s="41"/>
      <c r="U23" s="146"/>
      <c r="V23" s="41"/>
    </row>
    <row r="24" spans="1:22" ht="15.75">
      <c r="A24" s="555"/>
      <c r="B24" s="3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>
        <v>597992</v>
      </c>
      <c r="R24" s="381">
        <v>887934.4</v>
      </c>
      <c r="S24" s="165">
        <v>909523.99999999988</v>
      </c>
      <c r="T24" s="381">
        <v>1307613.56</v>
      </c>
      <c r="U24" s="144">
        <f>C24+E24+G24+I24+K24+M24+O24+Q24+S24</f>
        <v>1507516</v>
      </c>
      <c r="V24" s="62">
        <f>(D24+F24+H24+J24+L24+N24+P24+R24+T24)/U24</f>
        <v>1.4564010995571524</v>
      </c>
    </row>
    <row r="25" spans="1:22" ht="16.5" thickBot="1">
      <c r="A25" s="556"/>
      <c r="B25" s="38" t="s">
        <v>13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385">
        <v>954.83</v>
      </c>
      <c r="R25" s="385">
        <v>741975.85901200003</v>
      </c>
      <c r="S25" s="163">
        <v>1118.54</v>
      </c>
      <c r="T25" s="385">
        <v>918686.03</v>
      </c>
      <c r="U25" s="145">
        <f>C25+E25+G25+I25+K25+M25+O25+Q25+S25</f>
        <v>2073.37</v>
      </c>
      <c r="V25" s="110">
        <f>(D25+F25+H25+J25+L25+N25+P25+R25+T25)/U25</f>
        <v>800.94816121194003</v>
      </c>
    </row>
    <row r="26" spans="1:22" ht="15.75">
      <c r="A26" s="555">
        <v>7</v>
      </c>
      <c r="B26" s="10" t="s">
        <v>27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386"/>
      <c r="R26" s="386"/>
      <c r="S26" s="168"/>
      <c r="T26" s="169"/>
      <c r="U26" s="144"/>
      <c r="V26" s="60"/>
    </row>
    <row r="27" spans="1:22" ht="15.75">
      <c r="A27" s="555"/>
      <c r="B27" s="9" t="s">
        <v>12</v>
      </c>
      <c r="C27" s="61">
        <v>278816</v>
      </c>
      <c r="D27" s="61">
        <v>430701.02</v>
      </c>
      <c r="E27" s="61">
        <v>193631</v>
      </c>
      <c r="F27" s="61">
        <v>282728.37</v>
      </c>
      <c r="G27" s="61">
        <v>169274</v>
      </c>
      <c r="H27" s="61">
        <v>248719.37</v>
      </c>
      <c r="I27" s="61">
        <v>42413</v>
      </c>
      <c r="J27" s="61">
        <v>64215.83</v>
      </c>
      <c r="K27" s="61"/>
      <c r="L27" s="61"/>
      <c r="M27" s="61"/>
      <c r="N27" s="61"/>
      <c r="O27" s="61">
        <v>18001.000000000004</v>
      </c>
      <c r="P27" s="61">
        <v>30876.58</v>
      </c>
      <c r="Q27" s="61">
        <v>229387</v>
      </c>
      <c r="R27" s="357">
        <v>318224</v>
      </c>
      <c r="S27" s="170">
        <v>172961.00000000009</v>
      </c>
      <c r="T27" s="357">
        <v>249399.38</v>
      </c>
      <c r="U27" s="144">
        <f>C27+E27+G27+I27+K27+M27+O27+Q27+S27</f>
        <v>1104483</v>
      </c>
      <c r="V27" s="62">
        <f>(D27+F27+H27+J27+L27+N27+P27+R27+T27)/U27</f>
        <v>1.471153969775904</v>
      </c>
    </row>
    <row r="28" spans="1:22" ht="16.5" thickBot="1">
      <c r="A28" s="556"/>
      <c r="B28" s="16" t="s">
        <v>13</v>
      </c>
      <c r="C28" s="88">
        <v>317.27</v>
      </c>
      <c r="D28" s="88">
        <v>240769.2</v>
      </c>
      <c r="E28" s="88">
        <v>265.27999999999997</v>
      </c>
      <c r="F28" s="88">
        <v>203661.93</v>
      </c>
      <c r="G28" s="88">
        <v>217.09</v>
      </c>
      <c r="H28" s="88">
        <v>170699.65</v>
      </c>
      <c r="I28" s="88">
        <v>69.959999999999994</v>
      </c>
      <c r="J28" s="88">
        <v>58460.08</v>
      </c>
      <c r="K28" s="88"/>
      <c r="L28" s="88"/>
      <c r="M28" s="88"/>
      <c r="N28" s="88"/>
      <c r="O28" s="88">
        <v>42.21</v>
      </c>
      <c r="P28" s="88">
        <v>33347.279999999999</v>
      </c>
      <c r="Q28" s="63">
        <v>254.15</v>
      </c>
      <c r="R28" s="63">
        <v>197493.96706</v>
      </c>
      <c r="S28" s="172">
        <v>183.72</v>
      </c>
      <c r="T28" s="63">
        <v>150894.01999999999</v>
      </c>
      <c r="U28" s="145">
        <f>C28+E28+G28+I28+K28+M28+O28+Q28+S28</f>
        <v>1349.68</v>
      </c>
      <c r="V28" s="110">
        <f>(D28+F28+H28+J28+L28+N28+P28+R28+T28)/U28</f>
        <v>781.9083983314564</v>
      </c>
    </row>
    <row r="29" spans="1:22" ht="15.75">
      <c r="A29" s="557">
        <v>8</v>
      </c>
      <c r="B29" s="21" t="s">
        <v>21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174"/>
      <c r="T29" s="175"/>
      <c r="U29" s="147"/>
      <c r="V29" s="58"/>
    </row>
    <row r="30" spans="1:22" ht="15.75">
      <c r="A30" s="555"/>
      <c r="B30" s="22" t="s">
        <v>12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>
        <v>4865</v>
      </c>
      <c r="P30" s="47">
        <v>8501.0499999999993</v>
      </c>
      <c r="Q30" s="47">
        <v>56619</v>
      </c>
      <c r="R30" s="381">
        <v>78121.2</v>
      </c>
      <c r="S30" s="165">
        <v>12942.999999999998</v>
      </c>
      <c r="T30" s="381">
        <v>17771.39</v>
      </c>
      <c r="U30" s="144">
        <f>C30+E30+G30+I30+K30+M30+O30+Q30+S30</f>
        <v>74427</v>
      </c>
      <c r="V30" s="62">
        <f>(D30+F30+H30+J30+L30+N30+P30+R30+T30)/U30</f>
        <v>1.4026313031561126</v>
      </c>
    </row>
    <row r="31" spans="1:22" ht="16.5" thickBot="1">
      <c r="A31" s="556"/>
      <c r="B31" s="2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85">
        <v>51.74</v>
      </c>
      <c r="R31" s="385">
        <v>40205.932936000005</v>
      </c>
      <c r="S31" s="163">
        <v>8.09</v>
      </c>
      <c r="T31" s="385">
        <v>6644.53</v>
      </c>
      <c r="U31" s="145">
        <f>C31+E31+G31+I31+K31+M31+O31+Q31+S31</f>
        <v>59.83</v>
      </c>
      <c r="V31" s="110">
        <f>(D31+F31+H31+J31+L31+N31+P31+R31+T31)/U31</f>
        <v>783.05971813471513</v>
      </c>
    </row>
    <row r="32" spans="1:22" ht="16.5" thickTop="1">
      <c r="A32" s="554">
        <v>9</v>
      </c>
      <c r="B32" s="21" t="s">
        <v>26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57"/>
      <c r="R32" s="57"/>
      <c r="S32" s="176"/>
      <c r="T32" s="65"/>
      <c r="U32" s="148"/>
      <c r="V32" s="65"/>
    </row>
    <row r="33" spans="1:22" ht="15.75">
      <c r="A33" s="555"/>
      <c r="B33" s="22" t="s">
        <v>12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>
        <v>553603</v>
      </c>
      <c r="R33" s="381">
        <v>790838.49</v>
      </c>
      <c r="S33" s="165">
        <v>552732.00000000023</v>
      </c>
      <c r="T33" s="381">
        <v>807121.38</v>
      </c>
      <c r="U33" s="144">
        <f>C33+E33+G33+I33+K33+M33+O33+Q33+S33</f>
        <v>1106335.0000000002</v>
      </c>
      <c r="V33" s="62">
        <f>(D33+F33+H33+J33+L33+N33+P33+R33+T33)/U33</f>
        <v>1.4443725182697824</v>
      </c>
    </row>
    <row r="34" spans="1:22" ht="16.5" thickBot="1">
      <c r="A34" s="556"/>
      <c r="B34" s="23" t="s">
        <v>13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85">
        <v>751.28</v>
      </c>
      <c r="R34" s="385">
        <v>583801.95779200003</v>
      </c>
      <c r="S34" s="163">
        <v>762.85</v>
      </c>
      <c r="T34" s="385">
        <v>626548.56999999995</v>
      </c>
      <c r="U34" s="145">
        <f>C34+E34+G34+I34+K34+M34+O34+Q34+S34</f>
        <v>1514.13</v>
      </c>
      <c r="V34" s="110">
        <f>(D34+F34+H34+J34+L34+N34+P34+R34+T34)/U34</f>
        <v>799.37028378804985</v>
      </c>
    </row>
    <row r="35" spans="1:22" ht="15.75">
      <c r="A35" s="557">
        <v>10</v>
      </c>
      <c r="B35" s="21" t="s">
        <v>19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174"/>
      <c r="T35" s="175"/>
      <c r="U35" s="147"/>
      <c r="V35" s="58"/>
    </row>
    <row r="36" spans="1:22" ht="15.75">
      <c r="A36" s="555"/>
      <c r="B36" s="22" t="s">
        <v>12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>
        <v>28922</v>
      </c>
      <c r="P36" s="47">
        <v>43227.98</v>
      </c>
      <c r="Q36" s="47">
        <v>1159053</v>
      </c>
      <c r="R36" s="381">
        <v>1670230.14</v>
      </c>
      <c r="S36" s="165">
        <v>459774.99999999983</v>
      </c>
      <c r="T36" s="381">
        <v>656425.37</v>
      </c>
      <c r="U36" s="144">
        <f>C36+E36+G36+I36+K36+M36+O36+Q36+S36</f>
        <v>1647749.9999999998</v>
      </c>
      <c r="V36" s="62">
        <f>(D36+F36+H36+J36+L36+N36+P36+R36+T36)/U36</f>
        <v>1.4382542800788956</v>
      </c>
    </row>
    <row r="37" spans="1:22" ht="16.5" thickBot="1">
      <c r="A37" s="556"/>
      <c r="B37" s="23" t="s">
        <v>13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>
        <v>63.23</v>
      </c>
      <c r="P37" s="54">
        <v>49953.760000000002</v>
      </c>
      <c r="Q37" s="385">
        <v>1487.52</v>
      </c>
      <c r="R37" s="385">
        <v>1155916.686528</v>
      </c>
      <c r="S37" s="163">
        <v>539.58000000000004</v>
      </c>
      <c r="T37" s="385">
        <v>443171.1</v>
      </c>
      <c r="U37" s="145">
        <f>C37+E37+G37+I37+K37+M37+O37+Q37+S37</f>
        <v>2090.33</v>
      </c>
      <c r="V37" s="110">
        <f>(D37+F37+H37+J37+L37+N37+P37+R37+T37)/U37</f>
        <v>788.89053236953021</v>
      </c>
    </row>
    <row r="38" spans="1:22" ht="16.5" thickTop="1">
      <c r="A38" s="554">
        <v>11</v>
      </c>
      <c r="B38" s="21" t="s">
        <v>24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174"/>
      <c r="T38" s="175"/>
      <c r="U38" s="147"/>
      <c r="V38" s="58"/>
    </row>
    <row r="39" spans="1:22" ht="15.75">
      <c r="A39" s="555"/>
      <c r="B39" s="22" t="s">
        <v>12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>
        <v>236829</v>
      </c>
      <c r="R39" s="381">
        <v>340960.34</v>
      </c>
      <c r="S39" s="165">
        <v>495646.99999999965</v>
      </c>
      <c r="T39" s="381">
        <v>705494.03</v>
      </c>
      <c r="U39" s="144">
        <f>C39+E39+G39+I39+K39+M39+O39+Q39+S39</f>
        <v>732475.99999999965</v>
      </c>
      <c r="V39" s="62">
        <f>(D39+F39+H39+J39+L39+N39+P39+R39+T39)/U39</f>
        <v>1.4286534575876897</v>
      </c>
    </row>
    <row r="40" spans="1:22" ht="16.5" thickBot="1">
      <c r="A40" s="556"/>
      <c r="B40" s="23" t="s">
        <v>13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85">
        <v>321.08</v>
      </c>
      <c r="R40" s="385">
        <v>249503.690512</v>
      </c>
      <c r="S40" s="163">
        <v>676.67</v>
      </c>
      <c r="T40" s="385">
        <v>555766.68999999994</v>
      </c>
      <c r="U40" s="145">
        <f>C40+E40+G40+I40+K40+M40+O40+Q40+S40</f>
        <v>997.75</v>
      </c>
      <c r="V40" s="110">
        <f>(D40+F40+H40+J40+L40+N40+P40+R40+T40)/U40</f>
        <v>807.08632474267097</v>
      </c>
    </row>
    <row r="41" spans="1:22" ht="15.75">
      <c r="A41" s="557">
        <v>12</v>
      </c>
      <c r="B41" s="21" t="s">
        <v>20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174"/>
      <c r="T41" s="175"/>
      <c r="U41" s="147"/>
      <c r="V41" s="58"/>
    </row>
    <row r="42" spans="1:22" ht="15.75">
      <c r="A42" s="555"/>
      <c r="B42" s="22" t="s">
        <v>12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>
        <v>399.00000000000017</v>
      </c>
      <c r="P42" s="381">
        <v>642.59</v>
      </c>
      <c r="Q42" s="47">
        <v>23109.000000000004</v>
      </c>
      <c r="R42" s="381">
        <v>28479.759999999998</v>
      </c>
      <c r="S42" s="165">
        <v>39195.999999999978</v>
      </c>
      <c r="T42" s="381">
        <v>44028.08</v>
      </c>
      <c r="U42" s="144">
        <f>C42+E42+G42+I42+K42+M42+O42+Q42+S42</f>
        <v>62703.999999999985</v>
      </c>
      <c r="V42" s="62">
        <f>(D42+F42+H42+J42+L42+N42+P42+R42+T42)/U42</f>
        <v>1.1665991005358511</v>
      </c>
    </row>
    <row r="43" spans="1:22" ht="16.5" thickBot="1">
      <c r="A43" s="556"/>
      <c r="B43" s="23" t="s">
        <v>13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358">
        <v>0.88</v>
      </c>
      <c r="P43" s="54">
        <v>695.23</v>
      </c>
      <c r="Q43" s="385">
        <v>29.41</v>
      </c>
      <c r="R43" s="385">
        <v>22853.816923999999</v>
      </c>
      <c r="S43" s="163">
        <v>6.09</v>
      </c>
      <c r="T43" s="385">
        <v>5001.88</v>
      </c>
      <c r="U43" s="145">
        <f>C43+E43+G43+I43+K43+M43+O43+Q43+S43</f>
        <v>36.379999999999995</v>
      </c>
      <c r="V43" s="110">
        <f>(D43+F43+H43+J43+L43+N43+P43+R43+T43)/U43</f>
        <v>784.79733161077525</v>
      </c>
    </row>
    <row r="44" spans="1:22" ht="16.5" thickTop="1">
      <c r="A44" s="554">
        <v>13</v>
      </c>
      <c r="B44" s="21" t="s">
        <v>45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174"/>
      <c r="T44" s="175"/>
      <c r="U44" s="147"/>
      <c r="V44" s="58"/>
    </row>
    <row r="45" spans="1:22" ht="15.75">
      <c r="A45" s="555"/>
      <c r="B45" s="22" t="s">
        <v>12</v>
      </c>
      <c r="C45" s="47"/>
      <c r="D45" s="47"/>
      <c r="E45" s="47"/>
      <c r="F45" s="47"/>
      <c r="G45" s="47">
        <v>19</v>
      </c>
      <c r="H45" s="47">
        <v>31.31</v>
      </c>
      <c r="I45" s="47"/>
      <c r="J45" s="47"/>
      <c r="K45" s="47"/>
      <c r="L45" s="47"/>
      <c r="M45" s="47"/>
      <c r="N45" s="47"/>
      <c r="O45" s="47">
        <v>35825.999999999993</v>
      </c>
      <c r="P45" s="47">
        <v>55474.77</v>
      </c>
      <c r="Q45" s="47">
        <v>337043.00000000035</v>
      </c>
      <c r="R45" s="381">
        <v>516808.25</v>
      </c>
      <c r="S45" s="165">
        <v>258859.99999999985</v>
      </c>
      <c r="T45" s="381">
        <v>385196.62</v>
      </c>
      <c r="U45" s="144">
        <f>C45+E45+G45+I45+K45+M45+O45+Q45+S45</f>
        <v>631748.00000000023</v>
      </c>
      <c r="V45" s="62">
        <f>(D45+F45+H45+J45+L45+N45+P45+R45+T45)/U45</f>
        <v>1.5156533142962061</v>
      </c>
    </row>
    <row r="46" spans="1:22" ht="16.5" thickBot="1">
      <c r="A46" s="556"/>
      <c r="B46" s="23" t="s">
        <v>13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>
        <v>59.5</v>
      </c>
      <c r="P46" s="54">
        <v>47006.94</v>
      </c>
      <c r="Q46" s="385">
        <v>590.87</v>
      </c>
      <c r="R46" s="385">
        <v>459151.132468</v>
      </c>
      <c r="S46" s="163">
        <v>456.51</v>
      </c>
      <c r="T46" s="385">
        <v>374943.55</v>
      </c>
      <c r="U46" s="145">
        <f>C46+E46+G46+I46+K46+M46+O46+Q46+S46</f>
        <v>1106.8800000000001</v>
      </c>
      <c r="V46" s="110">
        <f>(D46+F46+H46+J46+L46+N46+P46+R46+T46)/U46</f>
        <v>796.02271471884933</v>
      </c>
    </row>
    <row r="47" spans="1:22" ht="15.75">
      <c r="A47" s="557">
        <v>14</v>
      </c>
      <c r="B47" s="21" t="s">
        <v>46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174"/>
      <c r="T47" s="175"/>
      <c r="U47" s="147"/>
      <c r="V47" s="58"/>
    </row>
    <row r="48" spans="1:22" ht="15.75">
      <c r="A48" s="555"/>
      <c r="B48" s="22" t="s">
        <v>12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>
        <v>356122</v>
      </c>
      <c r="R48" s="381">
        <v>479856.59</v>
      </c>
      <c r="S48" s="165">
        <v>159689.99999999994</v>
      </c>
      <c r="T48" s="381">
        <v>245017.44</v>
      </c>
      <c r="U48" s="144">
        <f>C48+E48+G48+I48+K48+M48+O48+Q48+S48</f>
        <v>515811.99999999994</v>
      </c>
      <c r="V48" s="62">
        <f>(D48+F48+H48+J48+L48+N48+P48+R48+T48)/U48</f>
        <v>1.4053066427302974</v>
      </c>
    </row>
    <row r="49" spans="1:22" ht="16.5" thickBot="1">
      <c r="A49" s="555"/>
      <c r="B49" s="338" t="s">
        <v>13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85">
        <v>357.6</v>
      </c>
      <c r="R49" s="385">
        <v>282515.65000000002</v>
      </c>
      <c r="S49" s="393">
        <v>141.46</v>
      </c>
      <c r="T49" s="385">
        <v>105292.09999999999</v>
      </c>
      <c r="U49" s="358">
        <f>C49+E49+G49+I49+K49+M49+O49+Q49+S49</f>
        <v>499.06000000000006</v>
      </c>
      <c r="V49" s="322">
        <f>(D49+F49+H49+J49+L49+N49+P49+R49+T49)/U49</f>
        <v>777.07640363884093</v>
      </c>
    </row>
    <row r="50" spans="1:22" ht="32.25" customHeight="1" thickBot="1">
      <c r="A50" s="359">
        <v>15</v>
      </c>
      <c r="B50" s="360" t="s">
        <v>7</v>
      </c>
      <c r="C50" s="66">
        <v>261229</v>
      </c>
      <c r="D50" s="66">
        <v>2486900.08</v>
      </c>
      <c r="E50" s="66">
        <v>261977</v>
      </c>
      <c r="F50" s="66">
        <v>2729800.34</v>
      </c>
      <c r="G50" s="66">
        <v>261281</v>
      </c>
      <c r="H50" s="66">
        <v>2926347.1999999997</v>
      </c>
      <c r="I50" s="66">
        <v>262998</v>
      </c>
      <c r="J50" s="66">
        <v>2577380.4</v>
      </c>
      <c r="K50" s="66">
        <v>209493</v>
      </c>
      <c r="L50" s="66">
        <v>2304423</v>
      </c>
      <c r="M50" s="66">
        <v>106189</v>
      </c>
      <c r="N50" s="66">
        <v>1896535.54</v>
      </c>
      <c r="O50" s="66">
        <v>158692</v>
      </c>
      <c r="P50" s="66">
        <v>977542.72</v>
      </c>
      <c r="Q50" s="66">
        <v>265334</v>
      </c>
      <c r="R50" s="387">
        <v>973775.78</v>
      </c>
      <c r="S50" s="178">
        <v>255957</v>
      </c>
      <c r="T50" s="179">
        <v>1978547.61</v>
      </c>
      <c r="U50" s="149">
        <f>C50+E50+G50+I50+K50+M50+O50+Q50+S50</f>
        <v>2043150</v>
      </c>
      <c r="V50" s="94">
        <f>(D50+F50+H50+J50+L50+N50+P50+R50+T50)/U50</f>
        <v>9.2265632332427856</v>
      </c>
    </row>
    <row r="51" spans="1:22" ht="15.75" hidden="1">
      <c r="A51" s="558">
        <v>16</v>
      </c>
      <c r="B51" s="52" t="s">
        <v>25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384"/>
      <c r="R51" s="384"/>
      <c r="S51" s="160"/>
      <c r="T51" s="161"/>
      <c r="U51" s="150"/>
      <c r="V51" s="87"/>
    </row>
    <row r="52" spans="1:22" ht="15.75" hidden="1">
      <c r="A52" s="559"/>
      <c r="B52" s="9" t="s">
        <v>12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180"/>
      <c r="T52" s="181"/>
      <c r="U52" s="151"/>
      <c r="V52" s="68"/>
    </row>
    <row r="53" spans="1:22" ht="16.5" hidden="1" thickBot="1">
      <c r="A53" s="560"/>
      <c r="B53" s="16" t="s">
        <v>13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182"/>
      <c r="T53" s="183"/>
      <c r="U53" s="152"/>
      <c r="V53" s="70"/>
    </row>
    <row r="54" spans="1:22" ht="15.75" hidden="1">
      <c r="A54" s="558">
        <v>17</v>
      </c>
      <c r="B54" s="14" t="s">
        <v>8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388"/>
      <c r="R54" s="388"/>
      <c r="S54" s="184"/>
      <c r="T54" s="185"/>
      <c r="U54" s="153"/>
      <c r="V54" s="72"/>
    </row>
    <row r="55" spans="1:22" ht="15.75" hidden="1">
      <c r="A55" s="559"/>
      <c r="B55" s="9" t="s">
        <v>12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357"/>
      <c r="R55" s="357"/>
      <c r="S55" s="170"/>
      <c r="T55" s="171"/>
      <c r="U55" s="144"/>
      <c r="V55" s="62"/>
    </row>
    <row r="56" spans="1:22" ht="16.5" hidden="1" thickBot="1">
      <c r="A56" s="560"/>
      <c r="B56" s="16" t="s">
        <v>13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63"/>
      <c r="R56" s="63"/>
      <c r="S56" s="186"/>
      <c r="T56" s="74"/>
      <c r="U56" s="154"/>
      <c r="V56" s="74"/>
    </row>
    <row r="57" spans="1:22" ht="15.75">
      <c r="A57" s="558">
        <v>16</v>
      </c>
      <c r="B57" s="14" t="s">
        <v>28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388"/>
      <c r="R57" s="388"/>
      <c r="S57" s="184"/>
      <c r="T57" s="185"/>
      <c r="U57" s="153"/>
      <c r="V57" s="72"/>
    </row>
    <row r="58" spans="1:22" ht="16.5" thickBot="1">
      <c r="A58" s="559"/>
      <c r="B58" s="13" t="s">
        <v>12</v>
      </c>
      <c r="C58" s="75">
        <v>355102.00000000041</v>
      </c>
      <c r="D58" s="95">
        <v>543691.72</v>
      </c>
      <c r="E58" s="95">
        <v>126079.99999999997</v>
      </c>
      <c r="F58" s="95">
        <v>178551.09</v>
      </c>
      <c r="G58" s="95">
        <v>142770.00000000003</v>
      </c>
      <c r="H58" s="95">
        <v>204546.99</v>
      </c>
      <c r="I58" s="95">
        <v>119411.00000000012</v>
      </c>
      <c r="J58" s="95">
        <v>151417.57999999999</v>
      </c>
      <c r="K58" s="95">
        <v>188434.99999999968</v>
      </c>
      <c r="L58" s="95">
        <v>237234.69</v>
      </c>
      <c r="M58" s="95">
        <v>130935.99999999999</v>
      </c>
      <c r="N58" s="95">
        <v>174543.12</v>
      </c>
      <c r="O58" s="95">
        <v>250058.00000000026</v>
      </c>
      <c r="P58" s="95">
        <v>329255.45</v>
      </c>
      <c r="Q58" s="75">
        <v>122764.00000000009</v>
      </c>
      <c r="R58" s="95">
        <v>166142.78</v>
      </c>
      <c r="S58" s="187">
        <v>113997.99999999988</v>
      </c>
      <c r="T58" s="188">
        <v>153196.43</v>
      </c>
      <c r="U58" s="144">
        <f>C58+E58+G58+I58+K58+M58+O58+Q58+S58</f>
        <v>1549554</v>
      </c>
      <c r="V58" s="62">
        <f>(D58+F58+H58+J58+L58+N58+P58+R58+T58)/U58</f>
        <v>1.3801260556263286</v>
      </c>
    </row>
    <row r="59" spans="1:22" ht="16.5" thickBot="1">
      <c r="A59" s="559"/>
      <c r="B59" s="19" t="s">
        <v>13</v>
      </c>
      <c r="C59" s="76">
        <v>17.149999999999999</v>
      </c>
      <c r="D59" s="76">
        <v>13014.76</v>
      </c>
      <c r="E59" s="76">
        <v>1.77</v>
      </c>
      <c r="F59" s="76">
        <v>1358.87</v>
      </c>
      <c r="G59" s="76">
        <v>80.209999999999994</v>
      </c>
      <c r="H59" s="76">
        <v>63069.78</v>
      </c>
      <c r="I59" s="93">
        <v>82.56</v>
      </c>
      <c r="J59" s="93">
        <v>68988.91</v>
      </c>
      <c r="K59" s="93">
        <v>64.48</v>
      </c>
      <c r="L59" s="93">
        <v>51783.337985600003</v>
      </c>
      <c r="M59" s="106"/>
      <c r="N59" s="93"/>
      <c r="O59" s="93">
        <v>39.69</v>
      </c>
      <c r="P59" s="93">
        <v>31356.39</v>
      </c>
      <c r="Q59" s="93">
        <v>81.06</v>
      </c>
      <c r="R59" s="93">
        <v>62989.812983999997</v>
      </c>
      <c r="S59" s="189">
        <v>47.15</v>
      </c>
      <c r="T59" s="190">
        <v>38725.519999999997</v>
      </c>
      <c r="U59" s="145">
        <f>C59+E59+G59+I59+K59+M59+O59+Q59+S59</f>
        <v>414.07</v>
      </c>
      <c r="V59" s="110">
        <f>(D59+F59+H59+J59+L59+N59+P59+R59+T59)/U59</f>
        <v>800.07578662931405</v>
      </c>
    </row>
    <row r="60" spans="1:22" ht="15.75">
      <c r="A60" s="558">
        <v>17</v>
      </c>
      <c r="B60" s="14" t="s">
        <v>40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388"/>
      <c r="R60" s="388"/>
      <c r="S60" s="184"/>
      <c r="T60" s="185"/>
      <c r="U60" s="153"/>
      <c r="V60" s="72"/>
    </row>
    <row r="61" spans="1:22" ht="15.75">
      <c r="A61" s="559"/>
      <c r="B61" s="9" t="s">
        <v>12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357"/>
      <c r="R61" s="357"/>
      <c r="S61" s="170"/>
      <c r="T61" s="171"/>
      <c r="U61" s="144">
        <f>C61+E61+G61+I61+K61+M61+O61+Q61+S61</f>
        <v>0</v>
      </c>
      <c r="V61" s="62">
        <v>0</v>
      </c>
    </row>
    <row r="62" spans="1:22" ht="16.5" thickBot="1">
      <c r="A62" s="560"/>
      <c r="B62" s="16" t="s">
        <v>13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191"/>
      <c r="T62" s="192"/>
      <c r="U62" s="145">
        <f>C62+E62+G62+I62+K62+M62+O62+Q62+S62</f>
        <v>0</v>
      </c>
      <c r="V62" s="110">
        <v>0</v>
      </c>
    </row>
    <row r="63" spans="1:22" ht="15.75">
      <c r="A63" s="558">
        <v>18</v>
      </c>
      <c r="B63" s="14" t="s">
        <v>41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388"/>
      <c r="R63" s="388"/>
      <c r="S63" s="184"/>
      <c r="T63" s="185"/>
      <c r="U63" s="153"/>
      <c r="V63" s="72"/>
    </row>
    <row r="64" spans="1:22" ht="15.75">
      <c r="A64" s="559"/>
      <c r="B64" s="9" t="s">
        <v>12</v>
      </c>
      <c r="C64" s="61">
        <v>12059</v>
      </c>
      <c r="D64" s="61">
        <v>18468.3</v>
      </c>
      <c r="E64" s="61">
        <v>11818</v>
      </c>
      <c r="F64" s="61">
        <v>15303.69</v>
      </c>
      <c r="G64" s="61">
        <v>9053.1582165720447</v>
      </c>
      <c r="H64" s="61">
        <v>13963.66</v>
      </c>
      <c r="I64" s="61">
        <v>9081.6391581101088</v>
      </c>
      <c r="J64" s="61">
        <v>12968.38</v>
      </c>
      <c r="K64" s="61">
        <v>3956.3380204884525</v>
      </c>
      <c r="L64" s="61">
        <v>5202.93</v>
      </c>
      <c r="M64" s="61">
        <v>1446</v>
      </c>
      <c r="N64" s="61">
        <v>1792.18</v>
      </c>
      <c r="O64" s="61">
        <v>14</v>
      </c>
      <c r="P64" s="61">
        <v>14.36</v>
      </c>
      <c r="Q64" s="61">
        <v>124</v>
      </c>
      <c r="R64" s="357">
        <v>104.04</v>
      </c>
      <c r="S64" s="170">
        <v>4018.0000000000032</v>
      </c>
      <c r="T64" s="95">
        <v>4750.41</v>
      </c>
      <c r="U64" s="144">
        <f>C64+E64+G64+I64+K64+M64+O64+Q64+S64</f>
        <v>51570.135395170604</v>
      </c>
      <c r="V64" s="62">
        <f>(D64+F64+H64+J64+L64+N64+P64+R64+T64)/U64</f>
        <v>1.4071700499509598</v>
      </c>
    </row>
    <row r="65" spans="1:22" ht="16.5" thickBot="1">
      <c r="A65" s="560"/>
      <c r="B65" s="16" t="s">
        <v>13</v>
      </c>
      <c r="C65" s="63">
        <v>12.47</v>
      </c>
      <c r="D65" s="63">
        <v>9463.2099999999991</v>
      </c>
      <c r="E65" s="63">
        <v>8.65</v>
      </c>
      <c r="F65" s="63">
        <v>6640.82</v>
      </c>
      <c r="G65" s="63">
        <v>42.85</v>
      </c>
      <c r="H65" s="63">
        <v>33693.31</v>
      </c>
      <c r="I65" s="63">
        <v>5.48</v>
      </c>
      <c r="J65" s="63">
        <v>4579.21</v>
      </c>
      <c r="K65" s="63">
        <v>7.2</v>
      </c>
      <c r="L65" s="63">
        <v>5782.2585839999992</v>
      </c>
      <c r="M65" s="63">
        <v>0.7</v>
      </c>
      <c r="N65" s="63">
        <v>525.27</v>
      </c>
      <c r="O65" s="63"/>
      <c r="P65" s="63"/>
      <c r="Q65" s="63"/>
      <c r="R65" s="63"/>
      <c r="S65" s="323">
        <v>0.7</v>
      </c>
      <c r="T65" s="93">
        <v>574.92999999999995</v>
      </c>
      <c r="U65" s="394">
        <f>C65+E65+G65+I65+K65+M65+O65+Q65+S65</f>
        <v>78.050000000000011</v>
      </c>
      <c r="V65" s="322">
        <f>(D65+F65+H65+J65+L65+N65+P65+R65+T65)/U65</f>
        <v>784.86878390775132</v>
      </c>
    </row>
    <row r="66" spans="1:22" ht="30">
      <c r="A66" s="559">
        <v>19</v>
      </c>
      <c r="B66" s="351" t="s">
        <v>9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389"/>
      <c r="R66" s="389"/>
      <c r="S66" s="193"/>
      <c r="T66" s="194"/>
      <c r="U66" s="155"/>
      <c r="V66" s="78"/>
    </row>
    <row r="67" spans="1:22" ht="15.75">
      <c r="A67" s="559"/>
      <c r="B67" s="9" t="s">
        <v>12</v>
      </c>
      <c r="C67" s="61">
        <v>6535</v>
      </c>
      <c r="D67" s="61">
        <v>10183.1</v>
      </c>
      <c r="E67" s="61">
        <v>6470</v>
      </c>
      <c r="F67" s="61">
        <v>9679.77</v>
      </c>
      <c r="G67" s="61">
        <v>6163</v>
      </c>
      <c r="H67" s="61">
        <v>9149.16</v>
      </c>
      <c r="I67" s="61">
        <v>2904</v>
      </c>
      <c r="J67" s="61">
        <v>4218.84</v>
      </c>
      <c r="K67" s="61">
        <v>1369</v>
      </c>
      <c r="L67" s="61">
        <v>1836.55</v>
      </c>
      <c r="M67" s="61">
        <v>981</v>
      </c>
      <c r="N67" s="61">
        <v>1415.25</v>
      </c>
      <c r="O67" s="61">
        <v>1337</v>
      </c>
      <c r="P67" s="61">
        <v>2052.5500000000002</v>
      </c>
      <c r="Q67" s="61">
        <v>16566</v>
      </c>
      <c r="R67" s="357">
        <v>29402</v>
      </c>
      <c r="S67" s="170">
        <v>3118.9999999999986</v>
      </c>
      <c r="T67" s="95">
        <v>4564.87</v>
      </c>
      <c r="U67" s="144">
        <f>C67+E67+G67+I67+K67+M67+O67+Q67+S67</f>
        <v>45444</v>
      </c>
      <c r="V67" s="62">
        <f>(D67+F67+H67+J67+L67+N67+P67+R67+T67)/U67</f>
        <v>1.595416116539037</v>
      </c>
    </row>
    <row r="68" spans="1:22" ht="16.5" thickBot="1">
      <c r="A68" s="560"/>
      <c r="B68" s="16" t="s">
        <v>13</v>
      </c>
      <c r="C68" s="63">
        <v>9.23</v>
      </c>
      <c r="D68" s="63">
        <v>7004.44</v>
      </c>
      <c r="E68" s="63">
        <v>9.7899999999999991</v>
      </c>
      <c r="F68" s="63">
        <v>7516.02</v>
      </c>
      <c r="G68" s="63">
        <v>8.1199999999999992</v>
      </c>
      <c r="H68" s="63">
        <v>6384.82</v>
      </c>
      <c r="I68" s="63">
        <v>4.0999999999999996</v>
      </c>
      <c r="J68" s="63">
        <v>3426.05</v>
      </c>
      <c r="K68" s="104">
        <v>2.09</v>
      </c>
      <c r="L68" s="63">
        <v>1678.4611722999998</v>
      </c>
      <c r="M68" s="63">
        <v>1.1499999999999999</v>
      </c>
      <c r="N68" s="63">
        <v>862.95</v>
      </c>
      <c r="O68" s="104">
        <v>1.24</v>
      </c>
      <c r="P68" s="63">
        <v>979.64</v>
      </c>
      <c r="Q68" s="63">
        <v>137.6</v>
      </c>
      <c r="R68" s="63">
        <v>106925.71264</v>
      </c>
      <c r="S68" s="191">
        <v>5.7</v>
      </c>
      <c r="T68" s="93">
        <v>4681.5600000000004</v>
      </c>
      <c r="U68" s="145">
        <f>C68+E68+G68+I68+K68+M68+O68+Q68+S68</f>
        <v>179.01999999999998</v>
      </c>
      <c r="V68" s="110">
        <f>(D68+F68+H68+J68+L68+N68+P68+R68+T68)/U68</f>
        <v>779.01717021729428</v>
      </c>
    </row>
    <row r="69" spans="1:22" ht="15.75">
      <c r="A69" s="559">
        <v>20</v>
      </c>
      <c r="B69" s="14" t="s">
        <v>16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388"/>
      <c r="R69" s="388"/>
      <c r="S69" s="184"/>
      <c r="T69" s="185"/>
      <c r="U69" s="153"/>
      <c r="V69" s="72"/>
    </row>
    <row r="70" spans="1:22" ht="15.75">
      <c r="A70" s="559"/>
      <c r="B70" s="9" t="s">
        <v>12</v>
      </c>
      <c r="C70" s="61">
        <v>308877.00000000029</v>
      </c>
      <c r="D70" s="61">
        <v>470718.71999999997</v>
      </c>
      <c r="E70" s="61">
        <v>146153.00000000006</v>
      </c>
      <c r="F70" s="61">
        <v>199439.13</v>
      </c>
      <c r="G70" s="61">
        <v>63235.999999999993</v>
      </c>
      <c r="H70" s="61">
        <v>89598.69</v>
      </c>
      <c r="I70" s="61">
        <v>391656.99999999965</v>
      </c>
      <c r="J70" s="61">
        <v>547349.17000000004</v>
      </c>
      <c r="K70" s="61">
        <v>320988.00000000052</v>
      </c>
      <c r="L70" s="61">
        <v>403270.75</v>
      </c>
      <c r="M70" s="61">
        <v>192114.00000000012</v>
      </c>
      <c r="N70" s="61">
        <v>237298.51</v>
      </c>
      <c r="O70" s="61">
        <v>171335.9999999998</v>
      </c>
      <c r="P70" s="61">
        <v>223748.27</v>
      </c>
      <c r="Q70" s="61">
        <v>148729.00000000009</v>
      </c>
      <c r="R70" s="357">
        <v>205412.81</v>
      </c>
      <c r="S70" s="170">
        <v>57950.000000000015</v>
      </c>
      <c r="T70" s="357">
        <v>84403.45</v>
      </c>
      <c r="U70" s="144">
        <f>C70+E70+G70+I70+K70+M70+O70+Q70+S70</f>
        <v>1801040.0000000002</v>
      </c>
      <c r="V70" s="62">
        <f>(D70+F70+H70+J70+L70+N70+P70+R70+T70)/U70</f>
        <v>1.3665657064807</v>
      </c>
    </row>
    <row r="71" spans="1:22" ht="16.5" thickBot="1">
      <c r="A71" s="559"/>
      <c r="B71" s="16" t="s">
        <v>13</v>
      </c>
      <c r="C71" s="63">
        <v>82.3</v>
      </c>
      <c r="D71" s="63">
        <v>62455.65</v>
      </c>
      <c r="E71" s="63">
        <v>105.92</v>
      </c>
      <c r="F71" s="63">
        <v>81317.37</v>
      </c>
      <c r="G71" s="63">
        <v>51.13</v>
      </c>
      <c r="H71" s="63">
        <v>40203.94</v>
      </c>
      <c r="I71" s="63">
        <v>845.55</v>
      </c>
      <c r="J71" s="63">
        <v>706559.73</v>
      </c>
      <c r="K71" s="63">
        <v>452.41</v>
      </c>
      <c r="L71" s="63">
        <v>363326.61194269999</v>
      </c>
      <c r="M71" s="63"/>
      <c r="N71" s="63"/>
      <c r="O71" s="63">
        <v>135.33000000000001</v>
      </c>
      <c r="P71" s="63">
        <v>106915.11</v>
      </c>
      <c r="Q71" s="63">
        <v>165.3</v>
      </c>
      <c r="R71" s="63">
        <v>128450.72892000001</v>
      </c>
      <c r="S71" s="191">
        <v>65.09</v>
      </c>
      <c r="T71" s="63">
        <v>53460.11</v>
      </c>
      <c r="U71" s="145">
        <f>C71+E71+G71+I71+K71+M71+O71+Q71+S71</f>
        <v>1903.0299999999997</v>
      </c>
      <c r="V71" s="110">
        <f>(D71+F71+H71+J71+L71+N71+P71+R71+T71)/U71</f>
        <v>810.64893925093156</v>
      </c>
    </row>
    <row r="72" spans="1:22" ht="15.75">
      <c r="A72" s="558">
        <v>21</v>
      </c>
      <c r="B72" s="56" t="s">
        <v>59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384"/>
      <c r="R72" s="384"/>
      <c r="S72" s="160"/>
      <c r="T72" s="161"/>
      <c r="U72" s="150"/>
      <c r="V72" s="87"/>
    </row>
    <row r="73" spans="1:22" ht="15.75">
      <c r="A73" s="559"/>
      <c r="B73" s="9" t="s">
        <v>12</v>
      </c>
      <c r="C73" s="67">
        <v>8498.9999999999982</v>
      </c>
      <c r="D73" s="67">
        <v>15130.68</v>
      </c>
      <c r="E73" s="67">
        <v>510</v>
      </c>
      <c r="F73" s="67">
        <v>844.05</v>
      </c>
      <c r="G73" s="67">
        <v>1076</v>
      </c>
      <c r="H73" s="67">
        <v>1481.73</v>
      </c>
      <c r="I73" s="67">
        <v>20316.000000000007</v>
      </c>
      <c r="J73" s="67">
        <v>27420.46</v>
      </c>
      <c r="K73" s="67">
        <v>129086.00000000003</v>
      </c>
      <c r="L73" s="67">
        <v>124264.11</v>
      </c>
      <c r="M73" s="67">
        <v>24524</v>
      </c>
      <c r="N73" s="67">
        <v>27695.8</v>
      </c>
      <c r="O73" s="67">
        <v>287263.99999999988</v>
      </c>
      <c r="P73" s="67">
        <v>421312.84</v>
      </c>
      <c r="Q73" s="391">
        <v>363807.00000000052</v>
      </c>
      <c r="R73" s="67">
        <v>577159.63</v>
      </c>
      <c r="S73" s="395">
        <v>629210.00000000047</v>
      </c>
      <c r="T73" s="181">
        <v>1008029.4</v>
      </c>
      <c r="U73" s="144">
        <f>C73+E73+G73+I73+K73+M73+O73+Q73+S73</f>
        <v>1464292.0000000009</v>
      </c>
      <c r="V73" s="62">
        <f>(D73+F73+H73+J73+L73+N73+P73+R73+T73)/U73</f>
        <v>1.5047126529408061</v>
      </c>
    </row>
    <row r="74" spans="1:22" ht="16.5" thickBot="1">
      <c r="A74" s="560"/>
      <c r="B74" s="16" t="s">
        <v>13</v>
      </c>
      <c r="C74" s="63">
        <v>0</v>
      </c>
      <c r="D74" s="63">
        <v>0</v>
      </c>
      <c r="E74" s="63"/>
      <c r="F74" s="63"/>
      <c r="G74" s="63"/>
      <c r="H74" s="63"/>
      <c r="I74" s="63">
        <v>27.25</v>
      </c>
      <c r="J74" s="63">
        <v>22770.68</v>
      </c>
      <c r="K74" s="63">
        <v>22.99</v>
      </c>
      <c r="L74" s="63">
        <v>18463.0728953</v>
      </c>
      <c r="M74" s="63"/>
      <c r="N74" s="63"/>
      <c r="O74" s="63">
        <v>319.13</v>
      </c>
      <c r="P74" s="63">
        <v>252123.1</v>
      </c>
      <c r="Q74" s="63">
        <v>501.53</v>
      </c>
      <c r="R74" s="63">
        <v>389727.12689200003</v>
      </c>
      <c r="S74" s="191">
        <v>2072.44</v>
      </c>
      <c r="T74" s="192">
        <v>1702148.94</v>
      </c>
      <c r="U74" s="145">
        <f>C74+E74+G74+I74+K74+M74+O74+Q74+S74</f>
        <v>2943.34</v>
      </c>
      <c r="V74" s="110">
        <f>(D74+F74+H74+J74+L74+N74+P74+R74+T74)/U74</f>
        <v>810.38307493775767</v>
      </c>
    </row>
    <row r="75" spans="1:22" ht="15.75">
      <c r="A75" s="559">
        <v>22</v>
      </c>
      <c r="B75" s="56" t="s">
        <v>29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384"/>
      <c r="R75" s="384"/>
      <c r="S75" s="160"/>
      <c r="T75" s="161"/>
      <c r="U75" s="150"/>
      <c r="V75" s="87"/>
    </row>
    <row r="76" spans="1:22" ht="15.75">
      <c r="A76" s="559"/>
      <c r="B76" s="9" t="s">
        <v>12</v>
      </c>
      <c r="C76" s="67">
        <v>657012.00000000035</v>
      </c>
      <c r="D76" s="67">
        <v>1065732.6000000001</v>
      </c>
      <c r="E76" s="67">
        <v>2021884.9999999988</v>
      </c>
      <c r="F76" s="67">
        <v>3152866.81</v>
      </c>
      <c r="G76" s="67">
        <v>215461.99999999994</v>
      </c>
      <c r="H76" s="67">
        <v>319870.58</v>
      </c>
      <c r="I76" s="67">
        <v>745100.99999999942</v>
      </c>
      <c r="J76" s="67">
        <v>1036055.49</v>
      </c>
      <c r="K76" s="67">
        <v>337208.00000000017</v>
      </c>
      <c r="L76" s="67">
        <v>454650.8</v>
      </c>
      <c r="M76" s="67">
        <v>363585.99999999936</v>
      </c>
      <c r="N76" s="67">
        <v>501097.86</v>
      </c>
      <c r="O76" s="67">
        <v>379465.00000000017</v>
      </c>
      <c r="P76" s="67">
        <v>521384.91</v>
      </c>
      <c r="Q76" s="67">
        <v>304910.99999999919</v>
      </c>
      <c r="R76" s="67">
        <v>424789.81</v>
      </c>
      <c r="S76" s="395">
        <v>364118</v>
      </c>
      <c r="T76" s="181">
        <v>493449.07</v>
      </c>
      <c r="U76" s="144">
        <f>C76+E76+G76+I76+K76+M76+O76+Q76+S76</f>
        <v>5388747.9999999972</v>
      </c>
      <c r="V76" s="62">
        <f>(D76+F76+H76+J76+L76+N76+P76+R76+T76)/U76</f>
        <v>1.4789887985112691</v>
      </c>
    </row>
    <row r="77" spans="1:22" ht="16.5" thickBot="1">
      <c r="A77" s="559"/>
      <c r="B77" s="16" t="s">
        <v>13</v>
      </c>
      <c r="C77" s="79">
        <v>589.51</v>
      </c>
      <c r="D77" s="79">
        <v>447366.13</v>
      </c>
      <c r="E77" s="79">
        <v>3172.28</v>
      </c>
      <c r="F77" s="79">
        <v>2435436.73</v>
      </c>
      <c r="G77" s="79">
        <v>243.22</v>
      </c>
      <c r="H77" s="79">
        <v>191245.89</v>
      </c>
      <c r="I77" s="103">
        <v>1056.98</v>
      </c>
      <c r="J77" s="103">
        <v>883235.17</v>
      </c>
      <c r="K77" s="103">
        <v>333.55</v>
      </c>
      <c r="L77" s="103">
        <v>267871.15981849999</v>
      </c>
      <c r="M77" s="103">
        <v>471.48</v>
      </c>
      <c r="N77" s="103">
        <v>353792.61</v>
      </c>
      <c r="O77" s="103">
        <v>436.76</v>
      </c>
      <c r="P77" s="103">
        <v>345054.63</v>
      </c>
      <c r="Q77" s="103">
        <v>388.19</v>
      </c>
      <c r="R77" s="103">
        <v>301653.28771599999</v>
      </c>
      <c r="S77" s="191">
        <v>430.61</v>
      </c>
      <c r="T77" s="192">
        <v>353671.21</v>
      </c>
      <c r="U77" s="145">
        <f>C77+E77+G77+I77+K77+M77+O77+Q77+S77</f>
        <v>7122.58</v>
      </c>
      <c r="V77" s="110">
        <f>(D77+F77+H77+J77+L77+N77+P77+R77+T77)/U77</f>
        <v>783.32947015470529</v>
      </c>
    </row>
    <row r="78" spans="1:22" ht="15.75">
      <c r="A78" s="558">
        <v>23</v>
      </c>
      <c r="B78" s="82" t="s">
        <v>30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384"/>
      <c r="R78" s="384"/>
      <c r="S78" s="160"/>
      <c r="T78" s="161"/>
      <c r="U78" s="150"/>
      <c r="V78" s="87"/>
    </row>
    <row r="79" spans="1:22" ht="15.75">
      <c r="A79" s="559"/>
      <c r="B79" s="9" t="s">
        <v>12</v>
      </c>
      <c r="C79" s="67">
        <v>0</v>
      </c>
      <c r="D79" s="67">
        <v>0</v>
      </c>
      <c r="E79" s="67">
        <v>18627</v>
      </c>
      <c r="F79" s="67">
        <v>22897.43</v>
      </c>
      <c r="G79" s="67">
        <v>31387</v>
      </c>
      <c r="H79" s="67">
        <v>53916.59</v>
      </c>
      <c r="I79" s="67">
        <v>4339.1126786060559</v>
      </c>
      <c r="J79" s="67">
        <v>5895.92</v>
      </c>
      <c r="K79" s="67">
        <v>6605</v>
      </c>
      <c r="L79" s="67">
        <v>8520.85</v>
      </c>
      <c r="M79" s="67"/>
      <c r="N79" s="67"/>
      <c r="O79" s="67">
        <v>53577.999999999978</v>
      </c>
      <c r="P79" s="67">
        <v>62281.75</v>
      </c>
      <c r="Q79" s="67">
        <v>126109.00000000001</v>
      </c>
      <c r="R79" s="67">
        <v>143097.14000000001</v>
      </c>
      <c r="S79" s="180">
        <v>329281.99999999994</v>
      </c>
      <c r="T79" s="181">
        <v>476306.41</v>
      </c>
      <c r="U79" s="144">
        <f>C79+E79+G79+I79+K79+M79+O79+Q79+S79</f>
        <v>569927.11267860606</v>
      </c>
      <c r="V79" s="62">
        <f>(D79+F79+H79+J79+L79+N79+P79+R79+T79)/U79</f>
        <v>1.3561665567503256</v>
      </c>
    </row>
    <row r="80" spans="1:22" ht="16.5" thickBot="1">
      <c r="A80" s="560"/>
      <c r="B80" s="16" t="s">
        <v>13</v>
      </c>
      <c r="C80" s="79">
        <v>0</v>
      </c>
      <c r="D80" s="79">
        <v>0</v>
      </c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>
        <v>16</v>
      </c>
      <c r="P80" s="79">
        <v>12640.52</v>
      </c>
      <c r="Q80" s="79">
        <v>25</v>
      </c>
      <c r="R80" s="79">
        <v>19426.91</v>
      </c>
      <c r="S80" s="195">
        <v>915</v>
      </c>
      <c r="T80" s="196">
        <v>751513.33</v>
      </c>
      <c r="U80" s="145">
        <f>C80+E80+G80+I80+K80+M80+O80+Q80+S80</f>
        <v>956</v>
      </c>
      <c r="V80" s="110">
        <f>(D80+F80+H80+J80+L80+N80+P80+R80+T80)/U80</f>
        <v>819.6451464435147</v>
      </c>
    </row>
    <row r="81" spans="1:22" ht="15.75">
      <c r="A81" s="559">
        <v>24</v>
      </c>
      <c r="B81" s="82" t="s">
        <v>42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384"/>
      <c r="R81" s="384"/>
      <c r="S81" s="160"/>
      <c r="T81" s="161"/>
      <c r="U81" s="150"/>
      <c r="V81" s="87"/>
    </row>
    <row r="82" spans="1:22" ht="15.75">
      <c r="A82" s="559"/>
      <c r="B82" s="9" t="s">
        <v>12</v>
      </c>
      <c r="C82" s="81">
        <v>117319.99999999999</v>
      </c>
      <c r="D82" s="81">
        <v>188180.11</v>
      </c>
      <c r="E82" s="81"/>
      <c r="F82" s="81"/>
      <c r="G82" s="81"/>
      <c r="H82" s="81"/>
      <c r="I82" s="81">
        <v>25237.999999999996</v>
      </c>
      <c r="J82" s="81">
        <v>35261.519999999997</v>
      </c>
      <c r="K82" s="81">
        <v>29132</v>
      </c>
      <c r="L82" s="81">
        <v>36459.57</v>
      </c>
      <c r="M82" s="81">
        <v>2131</v>
      </c>
      <c r="N82" s="81">
        <v>2915.46</v>
      </c>
      <c r="O82" s="81">
        <v>147625.99999999988</v>
      </c>
      <c r="P82" s="81">
        <v>201863.79</v>
      </c>
      <c r="Q82" s="81">
        <v>15394.000000000007</v>
      </c>
      <c r="R82" s="81">
        <v>24346.69</v>
      </c>
      <c r="S82" s="197">
        <v>559</v>
      </c>
      <c r="T82" s="198">
        <v>871.01</v>
      </c>
      <c r="U82" s="144">
        <f>C82+E82+G82+I82+K82+M82+O82+Q82+S82</f>
        <v>337399.99999999988</v>
      </c>
      <c r="V82" s="62">
        <f>(D82+F82+H82+J82+L82+N82+P82+R82+T82)/U82</f>
        <v>1.4519802904564318</v>
      </c>
    </row>
    <row r="83" spans="1:22" ht="16.5" thickBot="1">
      <c r="A83" s="559"/>
      <c r="B83" s="293" t="s">
        <v>13</v>
      </c>
      <c r="C83" s="80">
        <v>648</v>
      </c>
      <c r="D83" s="80">
        <v>491752.90511999995</v>
      </c>
      <c r="E83" s="80"/>
      <c r="F83" s="80"/>
      <c r="G83" s="80"/>
      <c r="H83" s="80"/>
      <c r="I83" s="93">
        <v>66</v>
      </c>
      <c r="J83" s="93">
        <v>55151.02</v>
      </c>
      <c r="K83" s="93">
        <v>38</v>
      </c>
      <c r="L83" s="93">
        <v>30517.475859999999</v>
      </c>
      <c r="M83" s="93"/>
      <c r="N83" s="93"/>
      <c r="O83" s="93">
        <v>140</v>
      </c>
      <c r="P83" s="93">
        <v>110604.56</v>
      </c>
      <c r="Q83" s="93">
        <v>20</v>
      </c>
      <c r="R83" s="93">
        <v>15541.528</v>
      </c>
      <c r="S83" s="189"/>
      <c r="T83" s="190"/>
      <c r="U83" s="145">
        <f>C83+E83+G83+I83+K83+M83+O83+Q83+S83</f>
        <v>912</v>
      </c>
      <c r="V83" s="110">
        <f>(D83+F83+H83+J83+L83+N83+P83+R83+T83)/U83</f>
        <v>771.4555800219299</v>
      </c>
    </row>
    <row r="84" spans="1:22" ht="15.75">
      <c r="A84" s="558">
        <v>25</v>
      </c>
      <c r="B84" s="52" t="s">
        <v>43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384"/>
      <c r="R84" s="384"/>
      <c r="S84" s="160"/>
      <c r="T84" s="161"/>
      <c r="U84" s="150"/>
      <c r="V84" s="87"/>
    </row>
    <row r="85" spans="1:22" ht="15.75">
      <c r="A85" s="559"/>
      <c r="B85" s="9" t="s">
        <v>12</v>
      </c>
      <c r="C85" s="81">
        <v>173540.99999999991</v>
      </c>
      <c r="D85" s="81">
        <v>275990.93</v>
      </c>
      <c r="E85" s="81"/>
      <c r="F85" s="81"/>
      <c r="G85" s="81"/>
      <c r="H85" s="81"/>
      <c r="I85" s="81">
        <v>51801.000000000036</v>
      </c>
      <c r="J85" s="81">
        <v>72242.19</v>
      </c>
      <c r="K85" s="81">
        <v>76504.999999999985</v>
      </c>
      <c r="L85" s="81">
        <v>95840.11</v>
      </c>
      <c r="M85" s="81">
        <v>3043.0000000000005</v>
      </c>
      <c r="N85" s="81">
        <v>4086.54</v>
      </c>
      <c r="O85" s="81">
        <v>880665.00000000035</v>
      </c>
      <c r="P85" s="81">
        <v>1143314.53</v>
      </c>
      <c r="Q85" s="81">
        <v>24281.999999999996</v>
      </c>
      <c r="R85" s="81">
        <v>32506.799999999999</v>
      </c>
      <c r="S85" s="197">
        <v>37959.000000000007</v>
      </c>
      <c r="T85" s="198">
        <v>62811.14</v>
      </c>
      <c r="U85" s="144">
        <f>C85+E85+G85+I85+K85+M85+O85+Q85+S85</f>
        <v>1247796.0000000002</v>
      </c>
      <c r="V85" s="62">
        <f>(D85+F85+H85+J85+L85+N85+P85+R85+T85)/U85</f>
        <v>1.3518173162920859</v>
      </c>
    </row>
    <row r="86" spans="1:22" ht="16.5" thickBot="1">
      <c r="A86" s="560"/>
      <c r="B86" s="293" t="s">
        <v>13</v>
      </c>
      <c r="C86" s="80">
        <v>304</v>
      </c>
      <c r="D86" s="93">
        <v>230698.89375999998</v>
      </c>
      <c r="E86" s="93"/>
      <c r="F86" s="93"/>
      <c r="G86" s="93"/>
      <c r="H86" s="93"/>
      <c r="I86" s="93">
        <v>118</v>
      </c>
      <c r="J86" s="93">
        <v>98603.33</v>
      </c>
      <c r="K86" s="93">
        <v>118</v>
      </c>
      <c r="L86" s="93">
        <v>94764.793459999986</v>
      </c>
      <c r="M86" s="93"/>
      <c r="N86" s="93"/>
      <c r="O86" s="93">
        <v>728</v>
      </c>
      <c r="P86" s="93">
        <v>575143.73</v>
      </c>
      <c r="Q86" s="93">
        <v>2</v>
      </c>
      <c r="R86" s="93">
        <v>1554.1528000000001</v>
      </c>
      <c r="S86" s="189">
        <v>386</v>
      </c>
      <c r="T86" s="190">
        <v>317031.84999999998</v>
      </c>
      <c r="U86" s="145">
        <f>C86+E86+G86+I86+K86+M86+O86+Q86+S86</f>
        <v>1656</v>
      </c>
      <c r="V86" s="110">
        <f>(D86+F86+H86+J86+L86+N86+P86+R86+T86)/U86</f>
        <v>795.77098431159413</v>
      </c>
    </row>
    <row r="87" spans="1:22" ht="15.75">
      <c r="A87" s="563">
        <v>26</v>
      </c>
      <c r="B87" s="365" t="s">
        <v>55</v>
      </c>
      <c r="C87" s="81"/>
      <c r="D87" s="295"/>
      <c r="E87" s="295"/>
      <c r="F87" s="295"/>
      <c r="G87" s="295"/>
      <c r="H87" s="295"/>
      <c r="I87" s="86"/>
      <c r="J87" s="86"/>
      <c r="K87" s="86"/>
      <c r="L87" s="86"/>
      <c r="M87" s="86"/>
      <c r="N87" s="86"/>
      <c r="O87" s="86"/>
      <c r="P87" s="86"/>
      <c r="Q87" s="384"/>
      <c r="R87" s="384"/>
      <c r="S87" s="160"/>
      <c r="T87" s="161"/>
      <c r="U87" s="150"/>
      <c r="V87" s="87"/>
    </row>
    <row r="88" spans="1:22" ht="15.75">
      <c r="A88" s="563"/>
      <c r="B88" s="368" t="s">
        <v>12</v>
      </c>
      <c r="C88" s="81">
        <v>23653</v>
      </c>
      <c r="D88" s="295">
        <v>38593.65</v>
      </c>
      <c r="E88" s="295">
        <v>255</v>
      </c>
      <c r="F88" s="295">
        <v>437.12</v>
      </c>
      <c r="G88" s="295">
        <v>122</v>
      </c>
      <c r="H88" s="295">
        <v>199.96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197"/>
      <c r="T88" s="198"/>
      <c r="U88" s="144">
        <f>C88+E88+G88+I88+K88+M88+O88+Q88+S88</f>
        <v>24030</v>
      </c>
      <c r="V88" s="62">
        <f>(D88+F88+H88+J88+L88+N88+P88+R88+T88)/U88</f>
        <v>1.6325730337078652</v>
      </c>
    </row>
    <row r="89" spans="1:22" ht="16.5" thickBot="1">
      <c r="A89" s="564"/>
      <c r="B89" s="369" t="s">
        <v>13</v>
      </c>
      <c r="C89" s="80">
        <v>85.61</v>
      </c>
      <c r="D89" s="80">
        <v>64967.540443400001</v>
      </c>
      <c r="E89" s="80">
        <v>4.66</v>
      </c>
      <c r="F89" s="80">
        <v>3577.6</v>
      </c>
      <c r="G89" s="80">
        <v>1.73</v>
      </c>
      <c r="H89" s="80">
        <v>1360.31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189"/>
      <c r="T89" s="190"/>
      <c r="U89" s="145">
        <f>C89+E89+G89+I89+K89+M89+O89+Q89+S89</f>
        <v>92</v>
      </c>
      <c r="V89" s="110">
        <f>(D89+F89+H89+J89+L89+N89+P89+R89+T89)/U89</f>
        <v>759.84185264565212</v>
      </c>
    </row>
    <row r="90" spans="1:22" ht="15.75">
      <c r="A90" s="48"/>
      <c r="B90" s="49" t="s">
        <v>15</v>
      </c>
      <c r="C90" s="50">
        <f>C9+C12+C15+C18+C21+C24+C27+C30+C33+C36+C39+C42+C45+C48+C50+C58+C61+C64+C67+C70+C73+C76+C79+C82+C85+C88</f>
        <v>2216371.0000000009</v>
      </c>
      <c r="D90" s="50">
        <f t="shared" ref="D90:R90" si="0">D9+D12+D15+D18+D21+D24+D27+D30+D33+D36+D39+D42+D45+D48+D50+D58+D61+D64+D67+D70+D73+D76+D79+D82+D85+D88</f>
        <v>5566196.540000001</v>
      </c>
      <c r="E90" s="50">
        <f t="shared" si="0"/>
        <v>2787405.9999999991</v>
      </c>
      <c r="F90" s="50">
        <f t="shared" si="0"/>
        <v>6592547.7999999998</v>
      </c>
      <c r="G90" s="50">
        <f t="shared" si="0"/>
        <v>902378.1582165719</v>
      </c>
      <c r="H90" s="50">
        <f t="shared" si="0"/>
        <v>3871829.3999999994</v>
      </c>
      <c r="I90" s="50">
        <f t="shared" si="0"/>
        <v>1675259.7518367153</v>
      </c>
      <c r="J90" s="50">
        <f t="shared" si="0"/>
        <v>4534425.7799999993</v>
      </c>
      <c r="K90" s="50">
        <f t="shared" si="0"/>
        <v>1302777.3380204889</v>
      </c>
      <c r="L90" s="50">
        <f t="shared" si="0"/>
        <v>3671703.3599999994</v>
      </c>
      <c r="M90" s="50">
        <f t="shared" si="0"/>
        <v>824949.99999999953</v>
      </c>
      <c r="N90" s="50">
        <f t="shared" si="0"/>
        <v>2847380.26</v>
      </c>
      <c r="O90" s="50">
        <f t="shared" si="0"/>
        <v>2434330.0000000005</v>
      </c>
      <c r="P90" s="50">
        <f t="shared" si="0"/>
        <v>4048794.33</v>
      </c>
      <c r="Q90" s="50">
        <f t="shared" si="0"/>
        <v>5686530</v>
      </c>
      <c r="R90" s="50">
        <f t="shared" si="0"/>
        <v>8781147.6799999997</v>
      </c>
      <c r="S90" s="199">
        <f>S9+S12+S15+S18+S21+S24+S27+S30+S33+S36+S39+S42+S45+S48+S50+S58+S61+S64+S67+S70+S73+S76+S79+S82+S85+S88</f>
        <v>5553771</v>
      </c>
      <c r="T90" s="200">
        <f>T9+T12+T15+T18+T21+T24+T27+T30+T33+T36+T39+T42+T45+T48+T50+T58+T61+T64+T67+T70+T73+T76+T79+T82+T85+T88</f>
        <v>9691589.910000002</v>
      </c>
      <c r="U90" s="156">
        <f>C90+E90+G90+I90+K90+M90+O90+Q90+S90</f>
        <v>23383773.248073775</v>
      </c>
      <c r="V90" s="97">
        <f>(D90+F90+H90+J90+L90+N90+P90+R90+T90)/U90</f>
        <v>2.1213691449084773</v>
      </c>
    </row>
    <row r="91" spans="1:22" ht="16.5" thickBot="1">
      <c r="A91" s="33"/>
      <c r="B91" s="7" t="s">
        <v>14</v>
      </c>
      <c r="C91" s="18">
        <f>C10+C13+C16+C19+C22+C25+C28+C31+C34+C37+C40+C43+C46+C49+C59+C62+C65+C68+C71+C74+C77+C80+C83+C86+C89</f>
        <v>2067.5300000000002</v>
      </c>
      <c r="D91" s="18">
        <f t="shared" ref="D91:R91" si="1">D10+D13+D16+D19+D22+D25+D28+D31+D34+D37+D40+D43+D46+D49+D59+D62+D65+D68+D71+D74+D77+D80+D83+D86+D89</f>
        <v>1569002.8993233999</v>
      </c>
      <c r="E91" s="18">
        <f t="shared" si="1"/>
        <v>3568.35</v>
      </c>
      <c r="F91" s="18">
        <f t="shared" si="1"/>
        <v>2739509.3400000003</v>
      </c>
      <c r="G91" s="18">
        <f t="shared" si="1"/>
        <v>644.35</v>
      </c>
      <c r="H91" s="18">
        <f t="shared" si="1"/>
        <v>506657.7</v>
      </c>
      <c r="I91" s="18">
        <f t="shared" si="1"/>
        <v>2275.88</v>
      </c>
      <c r="J91" s="18">
        <f t="shared" si="1"/>
        <v>1901774.1800000002</v>
      </c>
      <c r="K91" s="18">
        <f t="shared" si="1"/>
        <v>1038.72</v>
      </c>
      <c r="L91" s="18">
        <f t="shared" si="1"/>
        <v>834187.17171839997</v>
      </c>
      <c r="M91" s="18">
        <f t="shared" si="1"/>
        <v>473.33000000000004</v>
      </c>
      <c r="N91" s="18">
        <f t="shared" si="1"/>
        <v>355180.82999999996</v>
      </c>
      <c r="O91" s="18">
        <f t="shared" si="1"/>
        <v>2024.78</v>
      </c>
      <c r="P91" s="18">
        <f t="shared" si="1"/>
        <v>1599642.19</v>
      </c>
      <c r="Q91" s="18">
        <f t="shared" si="1"/>
        <v>7185.56</v>
      </c>
      <c r="R91" s="18">
        <f t="shared" si="1"/>
        <v>5588362.2261440009</v>
      </c>
      <c r="S91" s="201">
        <f>S10+S13+S16+S19+S22+S25+S28+S31+S34+S37+S40+S43+S46+S49+S59+S62+S65+S68+S71+S74+S77+S80+S83+S86+S89</f>
        <v>8947.119999999999</v>
      </c>
      <c r="T91" s="202">
        <f>T10+T13+T16+T19+T22+T25+T28+T31+T34+T37+T40+T43+T46+T49+T59+T62+T65+T68+T71+T74+T77+T80+T83+T86+T89</f>
        <v>7337609.96</v>
      </c>
      <c r="U91" s="157">
        <f>C91+E91+G91+I91+K91+M91+O91+Q91+S91</f>
        <v>28225.62</v>
      </c>
      <c r="V91" s="105">
        <f>(D91+F91+H91+J91+L91+N91+P91+R91+T91)/U91</f>
        <v>794.73635998733778</v>
      </c>
    </row>
    <row r="93" spans="1:22">
      <c r="U93" s="11"/>
      <c r="V93" s="11"/>
    </row>
    <row r="94" spans="1:22">
      <c r="U94" s="12"/>
      <c r="V94" s="12"/>
    </row>
    <row r="95" spans="1:22">
      <c r="U95" s="12"/>
      <c r="V95" s="20"/>
    </row>
    <row r="96" spans="1:22">
      <c r="U96" s="12"/>
    </row>
    <row r="97" spans="21:22">
      <c r="U97" s="12"/>
      <c r="V97" s="12"/>
    </row>
    <row r="98" spans="21:22">
      <c r="U98" s="12"/>
      <c r="V98" s="8"/>
    </row>
    <row r="99" spans="21:22">
      <c r="U99" s="12"/>
    </row>
  </sheetData>
  <mergeCells count="40">
    <mergeCell ref="A84:A86"/>
    <mergeCell ref="A87:A89"/>
    <mergeCell ref="A69:A71"/>
    <mergeCell ref="A72:A74"/>
    <mergeCell ref="A75:A77"/>
    <mergeCell ref="A78:A80"/>
    <mergeCell ref="A81:A83"/>
    <mergeCell ref="A54:A56"/>
    <mergeCell ref="A57:A59"/>
    <mergeCell ref="A60:A62"/>
    <mergeCell ref="A63:A65"/>
    <mergeCell ref="A66:A68"/>
    <mergeCell ref="A38:A40"/>
    <mergeCell ref="A41:A43"/>
    <mergeCell ref="A44:A46"/>
    <mergeCell ref="A47:A49"/>
    <mergeCell ref="A51:A53"/>
    <mergeCell ref="A23:A25"/>
    <mergeCell ref="A26:A28"/>
    <mergeCell ref="A29:A31"/>
    <mergeCell ref="A32:A34"/>
    <mergeCell ref="A35:A37"/>
    <mergeCell ref="A8:A10"/>
    <mergeCell ref="A11:A13"/>
    <mergeCell ref="A14:A16"/>
    <mergeCell ref="A17:A19"/>
    <mergeCell ref="A20:A22"/>
    <mergeCell ref="Q3:R3"/>
    <mergeCell ref="U3:V3"/>
    <mergeCell ref="S3:T3"/>
    <mergeCell ref="A1:V1"/>
    <mergeCell ref="A3:A6"/>
    <mergeCell ref="B3:B6"/>
    <mergeCell ref="C3:D3"/>
    <mergeCell ref="E3:F3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ДекабрьBAD</vt:lpstr>
      <vt:lpstr>Декабрь</vt:lpstr>
      <vt:lpstr>2021</vt:lpstr>
      <vt:lpstr>Январь!Область_печати</vt:lpstr>
    </vt:vector>
  </TitlesOfParts>
  <Company>Кубанская энергосбытовая компания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neupokoevava</dc:creator>
  <cp:lastModifiedBy>meleshkin_v</cp:lastModifiedBy>
  <cp:lastPrinted>2018-01-18T08:40:35Z</cp:lastPrinted>
  <dcterms:created xsi:type="dcterms:W3CDTF">2011-03-01T13:00:01Z</dcterms:created>
  <dcterms:modified xsi:type="dcterms:W3CDTF">2021-12-21T12:50:42Z</dcterms:modified>
</cp:coreProperties>
</file>